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ulesbondack/Downloads/"/>
    </mc:Choice>
  </mc:AlternateContent>
  <xr:revisionPtr revIDLastSave="0" documentId="13_ncr:1_{781ADEB0-7C6B-7E44-AC40-1FE96BBDE08E}" xr6:coauthVersionLast="47" xr6:coauthVersionMax="47" xr10:uidLastSave="{00000000-0000-0000-0000-000000000000}"/>
  <bookViews>
    <workbookView xWindow="0" yWindow="500" windowWidth="25440" windowHeight="14040" activeTab="3" xr2:uid="{C7AC17DF-246D-E444-9054-205435D50764}"/>
  </bookViews>
  <sheets>
    <sheet name="Estimation 1" sheetId="31" r:id="rId1"/>
    <sheet name="Estimation 2" sheetId="29" r:id="rId2"/>
    <sheet name="Estimation 3" sheetId="32" r:id="rId3"/>
    <sheet name="Estimation 4" sheetId="33" r:id="rId4"/>
    <sheet name="Donnée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33" l="1"/>
  <c r="H26" i="33"/>
  <c r="H27" i="33" s="1"/>
  <c r="D16" i="33"/>
  <c r="D20" i="33"/>
  <c r="F4" i="33"/>
  <c r="H26" i="31"/>
  <c r="I15" i="31"/>
  <c r="E4" i="31"/>
  <c r="F4" i="29"/>
  <c r="H26" i="29"/>
  <c r="H27" i="29" s="1"/>
  <c r="I27" i="29" s="1"/>
  <c r="E4" i="29"/>
  <c r="I15" i="33"/>
  <c r="E14" i="33"/>
  <c r="E13" i="33"/>
  <c r="E11" i="33"/>
  <c r="M8" i="33"/>
  <c r="M7" i="33"/>
  <c r="I5" i="33"/>
  <c r="I6" i="33" s="1"/>
  <c r="I7" i="33" s="1"/>
  <c r="E4" i="33"/>
  <c r="H26" i="32"/>
  <c r="H27" i="32" s="1"/>
  <c r="I27" i="32" s="1"/>
  <c r="K18" i="32"/>
  <c r="K17" i="32"/>
  <c r="L17" i="32"/>
  <c r="M17" i="32"/>
  <c r="M18" i="32"/>
  <c r="L18" i="32"/>
  <c r="M16" i="32"/>
  <c r="L16" i="32"/>
  <c r="K16" i="32"/>
  <c r="I15" i="32"/>
  <c r="E14" i="32"/>
  <c r="E13" i="32"/>
  <c r="E12" i="32"/>
  <c r="E11" i="32"/>
  <c r="M7" i="32"/>
  <c r="E7" i="32"/>
  <c r="I5" i="32"/>
  <c r="I6" i="32" s="1"/>
  <c r="I7" i="32" s="1"/>
  <c r="F4" i="32"/>
  <c r="E4" i="32"/>
  <c r="F4" i="31"/>
  <c r="E14" i="31"/>
  <c r="E13" i="31"/>
  <c r="E12" i="31"/>
  <c r="E11" i="31"/>
  <c r="M7" i="31"/>
  <c r="E7" i="31"/>
  <c r="I5" i="31"/>
  <c r="I6" i="31" s="1"/>
  <c r="I27" i="33" l="1"/>
  <c r="L18" i="33"/>
  <c r="D16" i="31"/>
  <c r="D17" i="31"/>
  <c r="E20" i="31"/>
  <c r="I7" i="31"/>
  <c r="I8" i="31" s="1"/>
  <c r="H27" i="31"/>
  <c r="I27" i="31" s="1"/>
  <c r="M18" i="29"/>
  <c r="K16" i="33"/>
  <c r="L17" i="33"/>
  <c r="M18" i="33"/>
  <c r="F18" i="33"/>
  <c r="D17" i="33"/>
  <c r="F16" i="33"/>
  <c r="E16" i="33"/>
  <c r="E18" i="33"/>
  <c r="D18" i="33"/>
  <c r="F17" i="33"/>
  <c r="E17" i="33"/>
  <c r="I8" i="33"/>
  <c r="M17" i="33"/>
  <c r="K18" i="33"/>
  <c r="L16" i="33"/>
  <c r="M16" i="33"/>
  <c r="E12" i="33"/>
  <c r="K17" i="33"/>
  <c r="L16" i="31"/>
  <c r="M17" i="31"/>
  <c r="M16" i="31"/>
  <c r="K18" i="31"/>
  <c r="K17" i="31"/>
  <c r="L18" i="31"/>
  <c r="K16" i="31"/>
  <c r="L17" i="31"/>
  <c r="M18" i="31"/>
  <c r="F18" i="32"/>
  <c r="D17" i="32"/>
  <c r="F16" i="32"/>
  <c r="E18" i="32"/>
  <c r="E16" i="32"/>
  <c r="D18" i="32"/>
  <c r="F17" i="32"/>
  <c r="D16" i="32"/>
  <c r="E17" i="32"/>
  <c r="I8" i="32"/>
  <c r="D20" i="32"/>
  <c r="D26" i="32" s="1"/>
  <c r="D27" i="32" s="1"/>
  <c r="E20" i="32"/>
  <c r="M8" i="32"/>
  <c r="M8" i="31"/>
  <c r="I15" i="29"/>
  <c r="E12" i="29"/>
  <c r="E14" i="29"/>
  <c r="E13" i="29"/>
  <c r="E11" i="29"/>
  <c r="M7" i="29"/>
  <c r="M8" i="29" s="1"/>
  <c r="E7" i="29"/>
  <c r="I5" i="29"/>
  <c r="I6" i="29" s="1"/>
  <c r="I7" i="29" s="1"/>
  <c r="F17" i="29" s="1"/>
  <c r="E17" i="29" l="1"/>
  <c r="E26" i="32"/>
  <c r="E27" i="32" s="1"/>
  <c r="E22" i="32"/>
  <c r="E22" i="31"/>
  <c r="E23" i="31" s="1"/>
  <c r="E24" i="31" s="1"/>
  <c r="H23" i="31" s="1"/>
  <c r="E26" i="31"/>
  <c r="E27" i="31" s="1"/>
  <c r="D18" i="31"/>
  <c r="E18" i="31"/>
  <c r="F18" i="31"/>
  <c r="E16" i="31"/>
  <c r="F17" i="31"/>
  <c r="F16" i="31"/>
  <c r="E17" i="31"/>
  <c r="D20" i="29"/>
  <c r="D26" i="29" s="1"/>
  <c r="D27" i="29" s="1"/>
  <c r="E20" i="29"/>
  <c r="E26" i="29" s="1"/>
  <c r="E27" i="29" s="1"/>
  <c r="D22" i="33"/>
  <c r="D23" i="33" s="1"/>
  <c r="D24" i="33" s="1"/>
  <c r="H22" i="33" s="1"/>
  <c r="E20" i="33"/>
  <c r="E26" i="33" s="1"/>
  <c r="E27" i="33" s="1"/>
  <c r="D20" i="31"/>
  <c r="D26" i="31" s="1"/>
  <c r="D27" i="31" s="1"/>
  <c r="L17" i="29"/>
  <c r="K16" i="29"/>
  <c r="M17" i="29"/>
  <c r="M16" i="29"/>
  <c r="L18" i="29"/>
  <c r="K18" i="29"/>
  <c r="K17" i="29"/>
  <c r="L16" i="29"/>
  <c r="L22" i="32"/>
  <c r="L23" i="32" s="1"/>
  <c r="L24" i="32" s="1"/>
  <c r="N23" i="32" s="1"/>
  <c r="K22" i="32"/>
  <c r="K23" i="32" s="1"/>
  <c r="K24" i="32" s="1"/>
  <c r="N22" i="32" s="1"/>
  <c r="E23" i="32"/>
  <c r="E24" i="32" s="1"/>
  <c r="H23" i="32" s="1"/>
  <c r="D22" i="32"/>
  <c r="D23" i="32" s="1"/>
  <c r="D24" i="32" s="1"/>
  <c r="H22" i="32" s="1"/>
  <c r="L22" i="31"/>
  <c r="L23" i="31" s="1"/>
  <c r="F18" i="29"/>
  <c r="D17" i="29"/>
  <c r="F16" i="29"/>
  <c r="E18" i="29"/>
  <c r="E16" i="29"/>
  <c r="D18" i="29"/>
  <c r="D16" i="29"/>
  <c r="I8" i="29"/>
  <c r="E22" i="33" l="1"/>
  <c r="E23" i="33" s="1"/>
  <c r="E24" i="33" s="1"/>
  <c r="H23" i="33" s="1"/>
  <c r="L22" i="33"/>
  <c r="L23" i="33" s="1"/>
  <c r="L24" i="33" s="1"/>
  <c r="N23" i="33" s="1"/>
  <c r="K22" i="29"/>
  <c r="K23" i="29" s="1"/>
  <c r="K24" i="29" s="1"/>
  <c r="N22" i="29" s="1"/>
  <c r="D26" i="33"/>
  <c r="D27" i="33" s="1"/>
  <c r="K22" i="33"/>
  <c r="K23" i="33" s="1"/>
  <c r="K24" i="33" s="1"/>
  <c r="N22" i="33" s="1"/>
  <c r="D22" i="31"/>
  <c r="D23" i="31" s="1"/>
  <c r="D24" i="31" s="1"/>
  <c r="H22" i="31" s="1"/>
  <c r="K22" i="31"/>
  <c r="K23" i="31" s="1"/>
  <c r="K24" i="31" s="1"/>
  <c r="N22" i="31" s="1"/>
  <c r="L24" i="31"/>
  <c r="N23" i="31" s="1"/>
  <c r="L22" i="29"/>
  <c r="L23" i="29" s="1"/>
  <c r="E22" i="29"/>
  <c r="E23" i="29" s="1"/>
  <c r="E24" i="29" s="1"/>
  <c r="H23" i="29" s="1"/>
  <c r="D22" i="29"/>
  <c r="D23" i="29" s="1"/>
  <c r="D24" i="29" s="1"/>
  <c r="H22" i="29" s="1"/>
  <c r="L24" i="29" l="1"/>
  <c r="N23" i="29" s="1"/>
  <c r="F30" i="2" l="1"/>
</calcChain>
</file>

<file path=xl/sharedStrings.xml><?xml version="1.0" encoding="utf-8"?>
<sst xmlns="http://schemas.openxmlformats.org/spreadsheetml/2006/main" count="219" uniqueCount="71">
  <si>
    <t>Frais de Notaire</t>
  </si>
  <si>
    <t>Taxe foncière</t>
  </si>
  <si>
    <t>Travaux</t>
  </si>
  <si>
    <t>Loyer Annuel</t>
  </si>
  <si>
    <t>Loyer Mensuel</t>
  </si>
  <si>
    <t>Charges copro annuelle</t>
  </si>
  <si>
    <t>Total Loyer Annuel</t>
  </si>
  <si>
    <t>Investissement</t>
  </si>
  <si>
    <t>Revenu</t>
  </si>
  <si>
    <t>Cashflow net mensuel estimé</t>
  </si>
  <si>
    <t>Total Emprunt</t>
  </si>
  <si>
    <t>Nombre de m2 du bien</t>
  </si>
  <si>
    <t>Caractéristique bien</t>
  </si>
  <si>
    <t>Estimation coûts des travaux au m2</t>
  </si>
  <si>
    <t>Rafraichissement</t>
  </si>
  <si>
    <t>Nombre de m2</t>
  </si>
  <si>
    <t>Aucun</t>
  </si>
  <si>
    <t>Rénovation Complète</t>
  </si>
  <si>
    <t>Données</t>
  </si>
  <si>
    <t>Apport</t>
  </si>
  <si>
    <t>Charges</t>
  </si>
  <si>
    <t>Cashflow net annuel estimé</t>
  </si>
  <si>
    <t>Lit 160x200</t>
  </si>
  <si>
    <t>Matelas</t>
  </si>
  <si>
    <t>Meuble TV</t>
  </si>
  <si>
    <t>Armoire</t>
  </si>
  <si>
    <t>Réfrégirateur</t>
  </si>
  <si>
    <t>Lave Vaisselle</t>
  </si>
  <si>
    <t>Micro onde</t>
  </si>
  <si>
    <t>Machine à laver</t>
  </si>
  <si>
    <t xml:space="preserve">Total </t>
  </si>
  <si>
    <t>Chaises</t>
  </si>
  <si>
    <t>Table à manger</t>
  </si>
  <si>
    <t>Canapé</t>
  </si>
  <si>
    <t>TV</t>
  </si>
  <si>
    <t>Décoration</t>
  </si>
  <si>
    <t>Vaisselles</t>
  </si>
  <si>
    <t>Ameublement</t>
  </si>
  <si>
    <t>CFE</t>
  </si>
  <si>
    <t>Rendement Net Net Annuel</t>
  </si>
  <si>
    <t>Rendement Net Annuel</t>
  </si>
  <si>
    <t>Rendement Brut Annuel</t>
  </si>
  <si>
    <t>Frais Bancaire (Garantie / Dossier)</t>
  </si>
  <si>
    <t>Assurance PNO / Comptable</t>
  </si>
  <si>
    <t>Vacance Locative à 8%</t>
  </si>
  <si>
    <t>Renovation</t>
  </si>
  <si>
    <t xml:space="preserve">AirBnB </t>
  </si>
  <si>
    <t>% d'occupation</t>
  </si>
  <si>
    <t>% Conciergerie</t>
  </si>
  <si>
    <t>Cashflow net durée du prêt estimé</t>
  </si>
  <si>
    <t>Cashflow net mensuel sans vacance locative</t>
  </si>
  <si>
    <t>Cashflow net annuel sans vacance locative</t>
  </si>
  <si>
    <t>Total Loyer Mensuel</t>
  </si>
  <si>
    <t xml:space="preserve">% du bien payé par moi 20 ans  </t>
  </si>
  <si>
    <t>% du bien payé par moi 25 ans</t>
  </si>
  <si>
    <t xml:space="preserve">Prix moyen / nuit </t>
  </si>
  <si>
    <t>Total Annuel</t>
  </si>
  <si>
    <t>Total Mensuel</t>
  </si>
  <si>
    <t>Taux d'emprunt 20 / 25 ans</t>
  </si>
  <si>
    <t xml:space="preserve">Ammeublement </t>
  </si>
  <si>
    <t>Location Courte Durée</t>
  </si>
  <si>
    <t>Estimer la rentabilité d'un investissement locatif LMNP - Location Longue Durée</t>
  </si>
  <si>
    <t>Cases à remplir</t>
  </si>
  <si>
    <t>Prix de vente</t>
  </si>
  <si>
    <t>Plus ou Moins Value Latente</t>
  </si>
  <si>
    <t>Prix du Bien / prix au m2</t>
  </si>
  <si>
    <t>Prix loyer au m2</t>
  </si>
  <si>
    <t>Ville / Adresse</t>
  </si>
  <si>
    <t>Prix au m2 du bien visé</t>
  </si>
  <si>
    <t>Mensualité crédit : 20ans / 25ans</t>
  </si>
  <si>
    <t>Prix de revente envisagé /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</si>
</sst>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_);[Red]\(#,##0\ &quot;€&quot;\)"/>
    <numFmt numFmtId="8" formatCode="#,##0.00\ &quot;€&quot;_);[Red]\(#,##0.00\ &quot;€&quot;\)"/>
    <numFmt numFmtId="164" formatCode="#,##0.00\ &quot;€&quot;"/>
    <numFmt numFmtId="165" formatCode="#,##0\ &quot;€&quot;"/>
    <numFmt numFmtId="166" formatCode="0.000%"/>
    <numFmt numFmtId="167" formatCode="#,##0.000\ &quot;€&quot;_);[Red]\(#,##0.000\ &quot;€&quot;\)"/>
    <numFmt numFmtId="168" formatCode="#,##0.000\ &quot;€&quot;"/>
    <numFmt numFmtId="169" formatCode="_-* #,##0\ [$€-40C]_-;\-* #,##0\ [$€-40C]_-;_-* &quot;-&quot;??\ [$€-40C]_-;_-@_-"/>
  </numFmts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97A"/>
        <bgColor indexed="64"/>
      </patternFill>
    </fill>
    <fill>
      <patternFill patternType="solid">
        <fgColor rgb="FF30DD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2" borderId="1" xfId="0" applyFill="1" applyBorder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6" fontId="0" fillId="0" borderId="0" xfId="0" applyNumberFormat="1"/>
    <xf numFmtId="0" fontId="3" fillId="3" borderId="0" xfId="0" applyFont="1" applyFill="1"/>
    <xf numFmtId="0" fontId="0" fillId="0" borderId="0" xfId="0" applyAlignment="1">
      <alignment horizontal="left" vertical="top"/>
    </xf>
    <xf numFmtId="6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0" fillId="4" borderId="1" xfId="0" applyFill="1" applyBorder="1" applyAlignment="1">
      <alignment vertical="center"/>
    </xf>
    <xf numFmtId="164" fontId="0" fillId="0" borderId="1" xfId="0" applyNumberFormat="1" applyBorder="1"/>
    <xf numFmtId="0" fontId="0" fillId="6" borderId="1" xfId="0" applyFill="1" applyBorder="1"/>
    <xf numFmtId="166" fontId="0" fillId="0" borderId="0" xfId="0" applyNumberFormat="1"/>
    <xf numFmtId="8" fontId="0" fillId="0" borderId="0" xfId="0" applyNumberFormat="1"/>
    <xf numFmtId="167" fontId="0" fillId="0" borderId="0" xfId="0" applyNumberFormat="1"/>
    <xf numFmtId="168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/>
    </xf>
    <xf numFmtId="169" fontId="0" fillId="0" borderId="0" xfId="0" applyNumberFormat="1"/>
    <xf numFmtId="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/>
    <xf numFmtId="0" fontId="0" fillId="5" borderId="2" xfId="0" applyFill="1" applyBorder="1"/>
    <xf numFmtId="0" fontId="0" fillId="5" borderId="2" xfId="0" applyFill="1" applyBorder="1" applyAlignment="1">
      <alignment horizontal="left" vertical="top" wrapText="1"/>
    </xf>
    <xf numFmtId="0" fontId="0" fillId="8" borderId="1" xfId="0" applyFill="1" applyBorder="1"/>
    <xf numFmtId="0" fontId="0" fillId="0" borderId="3" xfId="0" applyBorder="1" applyAlignment="1">
      <alignment horizontal="center" vertical="center" wrapText="1"/>
    </xf>
    <xf numFmtId="0" fontId="0" fillId="9" borderId="0" xfId="0" applyFill="1"/>
    <xf numFmtId="0" fontId="5" fillId="0" borderId="0" xfId="0" applyFont="1" applyAlignment="1">
      <alignment vertical="center"/>
    </xf>
    <xf numFmtId="165" fontId="0" fillId="9" borderId="0" xfId="0" applyNumberFormat="1" applyFill="1"/>
    <xf numFmtId="9" fontId="0" fillId="9" borderId="0" xfId="1" applyFont="1" applyFill="1"/>
    <xf numFmtId="169" fontId="0" fillId="9" borderId="0" xfId="0" applyNumberFormat="1" applyFill="1"/>
    <xf numFmtId="165" fontId="0" fillId="10" borderId="0" xfId="0" applyNumberFormat="1" applyFill="1"/>
    <xf numFmtId="10" fontId="0" fillId="9" borderId="4" xfId="0" applyNumberFormat="1" applyFill="1" applyBorder="1" applyAlignment="1">
      <alignment horizontal="center" vertical="center"/>
    </xf>
    <xf numFmtId="10" fontId="0" fillId="9" borderId="0" xfId="0" applyNumberForma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5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756CB4"/>
      <color rgb="FF942092"/>
      <color rgb="FF30DDFF"/>
      <color rgb="FFFF897A"/>
      <color rgb="FFFF6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A1B6-1F40-9340-9ABE-4AE9D2FF5CE7}">
  <dimension ref="B1:N28"/>
  <sheetViews>
    <sheetView zoomScale="90" workbookViewId="0">
      <selection activeCell="G26" sqref="G26"/>
    </sheetView>
  </sheetViews>
  <sheetFormatPr baseColWidth="10" defaultRowHeight="16" x14ac:dyDescent="0.2"/>
  <cols>
    <col min="1" max="1" width="2" customWidth="1"/>
    <col min="2" max="2" width="13.6640625" customWidth="1"/>
    <col min="3" max="3" width="30.83203125" customWidth="1"/>
    <col min="4" max="4" width="14.6640625" bestFit="1" customWidth="1"/>
    <col min="5" max="5" width="21" customWidth="1"/>
    <col min="6" max="6" width="14.5" customWidth="1"/>
    <col min="7" max="7" width="26.33203125" customWidth="1"/>
    <col min="8" max="8" width="20.33203125" customWidth="1"/>
    <col min="9" max="9" width="15.83203125" customWidth="1"/>
    <col min="10" max="10" width="7.83203125" customWidth="1"/>
    <col min="11" max="11" width="14.5" customWidth="1"/>
    <col min="12" max="12" width="18.1640625" bestFit="1" customWidth="1"/>
  </cols>
  <sheetData>
    <row r="1" spans="2:14" x14ac:dyDescent="0.2">
      <c r="C1" s="40" t="s">
        <v>61</v>
      </c>
      <c r="D1" s="40"/>
      <c r="E1" s="40"/>
      <c r="F1" s="40"/>
      <c r="G1" s="40"/>
      <c r="H1" s="40"/>
      <c r="K1" s="41" t="s">
        <v>60</v>
      </c>
      <c r="L1" s="41"/>
      <c r="M1" s="41"/>
      <c r="N1" s="41"/>
    </row>
    <row r="2" spans="2:14" ht="14" customHeight="1" x14ac:dyDescent="0.2">
      <c r="C2" s="40"/>
      <c r="D2" s="40"/>
      <c r="E2" s="40"/>
      <c r="F2" s="40"/>
      <c r="G2" s="40"/>
      <c r="H2" s="40"/>
      <c r="K2" s="41"/>
      <c r="L2" s="41"/>
      <c r="M2" s="41"/>
      <c r="N2" s="41"/>
    </row>
    <row r="4" spans="2:14" ht="16" customHeight="1" x14ac:dyDescent="0.2">
      <c r="B4" s="42" t="s">
        <v>7</v>
      </c>
      <c r="C4" s="17" t="s">
        <v>65</v>
      </c>
      <c r="D4" s="34"/>
      <c r="E4" s="2">
        <f>$D$4/$I$14</f>
        <v>0</v>
      </c>
      <c r="F4" s="2">
        <f>$I$17*$I$14</f>
        <v>0</v>
      </c>
      <c r="G4" s="43" t="s">
        <v>8</v>
      </c>
      <c r="H4" s="4" t="s">
        <v>4</v>
      </c>
      <c r="I4" s="34"/>
      <c r="K4" s="44" t="s">
        <v>46</v>
      </c>
      <c r="L4" s="30" t="s">
        <v>47</v>
      </c>
      <c r="M4" s="35"/>
    </row>
    <row r="5" spans="2:14" x14ac:dyDescent="0.2">
      <c r="B5" s="42"/>
      <c r="C5" s="17" t="s">
        <v>0</v>
      </c>
      <c r="D5" s="2"/>
      <c r="E5" s="3">
        <v>8.5000000000000006E-2</v>
      </c>
      <c r="G5" s="43"/>
      <c r="H5" s="4" t="s">
        <v>3</v>
      </c>
      <c r="I5" s="2">
        <f>$I$4*12</f>
        <v>0</v>
      </c>
      <c r="J5" s="2"/>
      <c r="K5" s="44"/>
      <c r="L5" s="30" t="s">
        <v>55</v>
      </c>
      <c r="M5" s="36"/>
    </row>
    <row r="6" spans="2:14" x14ac:dyDescent="0.2">
      <c r="B6" s="42"/>
      <c r="C6" s="17" t="s">
        <v>42</v>
      </c>
      <c r="D6" s="34"/>
      <c r="E6" s="3"/>
      <c r="F6" s="3"/>
      <c r="G6" s="43"/>
      <c r="H6" s="4" t="s">
        <v>44</v>
      </c>
      <c r="I6" s="2">
        <f>-($I$5*1/12)</f>
        <v>0</v>
      </c>
      <c r="J6" s="2"/>
      <c r="K6" s="44"/>
      <c r="L6" s="30" t="s">
        <v>48</v>
      </c>
      <c r="M6" s="25">
        <v>0.2</v>
      </c>
    </row>
    <row r="7" spans="2:14" x14ac:dyDescent="0.2">
      <c r="B7" s="42"/>
      <c r="C7" s="17" t="s">
        <v>2</v>
      </c>
      <c r="D7" s="34"/>
      <c r="E7" s="2">
        <f>IF(F7="Aucun",0,IF(F7="Rafraichissement",I14*Données!F7,IF(F7="Renovation",I14*Données!F8,IF(F7="Rénovation Complète",I14*Données!F9))))</f>
        <v>0</v>
      </c>
      <c r="F7" t="s">
        <v>16</v>
      </c>
      <c r="G7" s="43"/>
      <c r="H7" s="4" t="s">
        <v>6</v>
      </c>
      <c r="I7" s="2">
        <f>$I$5+$I$6</f>
        <v>0</v>
      </c>
      <c r="K7" s="44"/>
      <c r="L7" s="30" t="s">
        <v>56</v>
      </c>
      <c r="M7" s="24">
        <f>($M$4*365)*$M$5*80%</f>
        <v>0</v>
      </c>
    </row>
    <row r="8" spans="2:14" x14ac:dyDescent="0.2">
      <c r="B8" s="42"/>
      <c r="C8" s="17" t="s">
        <v>59</v>
      </c>
      <c r="D8" s="34"/>
      <c r="E8" s="2"/>
      <c r="G8" s="43"/>
      <c r="H8" s="4" t="s">
        <v>52</v>
      </c>
      <c r="I8" s="2">
        <f>$I$7/12</f>
        <v>0</v>
      </c>
      <c r="K8" s="44"/>
      <c r="L8" s="30" t="s">
        <v>57</v>
      </c>
      <c r="M8" s="24">
        <f>$M$7/12</f>
        <v>0</v>
      </c>
    </row>
    <row r="9" spans="2:14" x14ac:dyDescent="0.2">
      <c r="B9" s="42"/>
      <c r="C9" s="17" t="s">
        <v>19</v>
      </c>
      <c r="D9" s="34"/>
      <c r="G9" s="5"/>
      <c r="I9" s="2"/>
      <c r="J9" s="2"/>
    </row>
    <row r="10" spans="2:14" x14ac:dyDescent="0.2">
      <c r="B10" s="42"/>
      <c r="C10" s="17" t="s">
        <v>10</v>
      </c>
      <c r="D10" s="2"/>
      <c r="E10" s="2"/>
      <c r="G10" s="5"/>
      <c r="I10" s="2"/>
      <c r="J10" s="2"/>
    </row>
    <row r="11" spans="2:14" x14ac:dyDescent="0.2">
      <c r="B11" s="45" t="s">
        <v>20</v>
      </c>
      <c r="C11" s="15" t="s">
        <v>1</v>
      </c>
      <c r="D11" s="34"/>
      <c r="E11" s="2">
        <f>$D$11/12</f>
        <v>0</v>
      </c>
      <c r="F11" s="2"/>
    </row>
    <row r="12" spans="2:14" x14ac:dyDescent="0.2">
      <c r="B12" s="45"/>
      <c r="C12" s="15" t="s">
        <v>5</v>
      </c>
      <c r="D12" s="34"/>
      <c r="E12" s="2">
        <f>$D$12/12</f>
        <v>0</v>
      </c>
      <c r="F12" s="2"/>
      <c r="I12" s="14"/>
    </row>
    <row r="13" spans="2:14" x14ac:dyDescent="0.2">
      <c r="B13" s="45"/>
      <c r="C13" s="15" t="s">
        <v>43</v>
      </c>
      <c r="D13" s="34"/>
      <c r="E13" s="2">
        <f>$D$13/12</f>
        <v>0</v>
      </c>
      <c r="H13" s="37" t="s">
        <v>12</v>
      </c>
    </row>
    <row r="14" spans="2:14" x14ac:dyDescent="0.2">
      <c r="B14" s="45"/>
      <c r="C14" s="15" t="s">
        <v>38</v>
      </c>
      <c r="D14" s="34"/>
      <c r="E14" s="2">
        <f>$D$14/12</f>
        <v>0</v>
      </c>
      <c r="F14" s="2"/>
      <c r="H14" s="2" t="s">
        <v>15</v>
      </c>
      <c r="I14" s="32">
        <v>10</v>
      </c>
    </row>
    <row r="15" spans="2:14" x14ac:dyDescent="0.2">
      <c r="E15" s="2"/>
      <c r="H15" t="s">
        <v>66</v>
      </c>
      <c r="I15" s="23">
        <f>$I$4/$I$14</f>
        <v>0</v>
      </c>
    </row>
    <row r="16" spans="2:14" x14ac:dyDescent="0.2">
      <c r="C16" s="26" t="s">
        <v>41</v>
      </c>
      <c r="D16" s="14" t="e">
        <f>$I$7/($D$4+$D$5+$D$7)</f>
        <v>#DIV/0!</v>
      </c>
      <c r="E16" s="14" t="e">
        <f>($I$7)/($D$4+$D$5+$D$6+$D$7)</f>
        <v>#DIV/0!</v>
      </c>
      <c r="F16" s="14" t="e">
        <f>($I$7)/($D$4+$D$5+$D$6+$D$7+$D$8)</f>
        <v>#DIV/0!</v>
      </c>
      <c r="H16" t="s">
        <v>67</v>
      </c>
      <c r="I16" s="32"/>
      <c r="K16" s="14" t="e">
        <f>$M$7/($D$4+$D$5+$D$7)</f>
        <v>#DIV/0!</v>
      </c>
      <c r="L16" s="14" t="e">
        <f>($M$7)/($D$4+$D$5+$D$6+$D$7)</f>
        <v>#DIV/0!</v>
      </c>
      <c r="M16" s="14" t="e">
        <f>($M$7)/($D$4+$D$5+$D$6+$D$7+$D$8)</f>
        <v>#DIV/0!</v>
      </c>
    </row>
    <row r="17" spans="3:14" x14ac:dyDescent="0.2">
      <c r="C17" s="27" t="s">
        <v>40</v>
      </c>
      <c r="D17" s="14" t="e">
        <f>($I$7-($D$11+$D$12))/($D$4+$D$5+$D$7)</f>
        <v>#DIV/0!</v>
      </c>
      <c r="E17" s="14" t="e">
        <f>($I$7-($D$11+$D$12))/($D$4+$D$5+$D$6+$D$7)</f>
        <v>#DIV/0!</v>
      </c>
      <c r="F17" s="14" t="e">
        <f>($I$7-($D$11+$D$12))/($D$4+$D$5+$D$6+$D$7+$D$8)</f>
        <v>#DIV/0!</v>
      </c>
      <c r="H17" s="2" t="s">
        <v>68</v>
      </c>
      <c r="I17" s="34"/>
      <c r="K17" s="14" t="e">
        <f>($M$7-($D$11+$D$12))/($D$4+$D$5+$D$7)</f>
        <v>#DIV/0!</v>
      </c>
      <c r="L17" s="14" t="e">
        <f>($M$7-($D$11+$D$12))/($D$4+$D$5+$D$6+$D$7)</f>
        <v>#DIV/0!</v>
      </c>
      <c r="M17" s="14" t="e">
        <f>($M$7-($D$11+$D$12))/($D$4+$D$5+$D$6+$D$7+$D$8)</f>
        <v>#DIV/0!</v>
      </c>
    </row>
    <row r="18" spans="3:14" x14ac:dyDescent="0.2">
      <c r="C18" s="27" t="s">
        <v>39</v>
      </c>
      <c r="D18" s="14" t="e">
        <f>($I$7-($D$11+$D$12+$D$13+$D$14))/($D$4+$D$5+$D$7)</f>
        <v>#DIV/0!</v>
      </c>
      <c r="E18" s="14" t="e">
        <f>($I$7-($D$11+$D$12+$D$13+$D$14))/($D$4+$D$5+$D$6+$D$7)</f>
        <v>#DIV/0!</v>
      </c>
      <c r="F18" s="14" t="e">
        <f>($I$7-($D$11+$D$12+$D$13+$D$14))/($D$4+$D$5+$D$6+$D$7+$D$8)</f>
        <v>#DIV/0!</v>
      </c>
      <c r="G18" s="14"/>
      <c r="K18" s="14" t="e">
        <f>($M$7-($D$11+$D$12+$D$13+$D$14))/($D$4+$D$5+$D$7)</f>
        <v>#DIV/0!</v>
      </c>
      <c r="L18" s="14" t="e">
        <f>($M$7-($D$11+$D$12+$D$13+$D$14))/($D$4+$D$5+$D$6+$D$7)</f>
        <v>#DIV/0!</v>
      </c>
      <c r="M18" s="14" t="e">
        <f>($M$7-($D$11+$D$12+$D$13+$D$14))/($D$4+$D$5+$D$6+$D$7+$D$8)</f>
        <v>#DIV/0!</v>
      </c>
    </row>
    <row r="20" spans="3:14" ht="25" customHeight="1" x14ac:dyDescent="0.2">
      <c r="C20" s="31" t="s">
        <v>69</v>
      </c>
      <c r="D20" s="22">
        <f>ROUND(-PMT($H$20/12,240,$D$10),0)</f>
        <v>0</v>
      </c>
      <c r="E20" s="22">
        <f>ROUND(-PMT($I$20/12,300,$D$10),0)</f>
        <v>0</v>
      </c>
      <c r="G20" s="22" t="s">
        <v>58</v>
      </c>
      <c r="H20" s="39">
        <v>4.2000000000000003E-2</v>
      </c>
      <c r="I20" s="38">
        <v>4.4999999999999998E-2</v>
      </c>
    </row>
    <row r="21" spans="3:14" x14ac:dyDescent="0.2">
      <c r="D21" s="1"/>
      <c r="E21" s="2"/>
    </row>
    <row r="22" spans="3:14" x14ac:dyDescent="0.2">
      <c r="C22" s="28" t="s">
        <v>9</v>
      </c>
      <c r="D22" s="16">
        <f>$I$8-$D$20-$E$11-$E$12-$E$13-$E$14</f>
        <v>0</v>
      </c>
      <c r="E22" s="16">
        <f>$I$8-$E$20-$E$11-$E$12-$E$13-$E$14</f>
        <v>0</v>
      </c>
      <c r="F22" s="1"/>
      <c r="G22" t="s">
        <v>53</v>
      </c>
      <c r="H22" s="14" t="e">
        <f>($D$9+(-$D$24))/($D$4*1.1)</f>
        <v>#DIV/0!</v>
      </c>
      <c r="K22" s="16">
        <f>$M$8-$D$20-$E$11-$E$12-$E$13-$E$14</f>
        <v>0</v>
      </c>
      <c r="L22" s="16">
        <f>$M$8-$E$20-$E$11-$E$12-$E$13-$E$14</f>
        <v>0</v>
      </c>
      <c r="N22" s="14" t="e">
        <f>($D$9+(-$K$24))/($D$4*1.1)</f>
        <v>#DIV/0!</v>
      </c>
    </row>
    <row r="23" spans="3:14" x14ac:dyDescent="0.2">
      <c r="C23" s="28" t="s">
        <v>21</v>
      </c>
      <c r="D23" s="16">
        <f>$D$22*12</f>
        <v>0</v>
      </c>
      <c r="E23" s="16">
        <f>$E$22*12</f>
        <v>0</v>
      </c>
      <c r="F23" s="2"/>
      <c r="G23" t="s">
        <v>54</v>
      </c>
      <c r="H23" s="14" t="e">
        <f>($D$9+(-$E$24))/($D$4*1.1)</f>
        <v>#DIV/0!</v>
      </c>
      <c r="K23" s="16">
        <f>$K$22*12</f>
        <v>0</v>
      </c>
      <c r="L23" s="16">
        <f>$L$22*12</f>
        <v>0</v>
      </c>
      <c r="N23" s="14" t="e">
        <f>($D$9+(-$L$24))/($D$4*1.1)</f>
        <v>#DIV/0!</v>
      </c>
    </row>
    <row r="24" spans="3:14" x14ac:dyDescent="0.2">
      <c r="C24" s="28" t="s">
        <v>49</v>
      </c>
      <c r="D24" s="16">
        <f>$D$23*20</f>
        <v>0</v>
      </c>
      <c r="E24" s="16">
        <f>$E$23*25</f>
        <v>0</v>
      </c>
      <c r="H24" s="2"/>
      <c r="K24" s="16">
        <f>$K$23*20</f>
        <v>0</v>
      </c>
      <c r="L24" s="16">
        <f>$L$23*25</f>
        <v>0</v>
      </c>
    </row>
    <row r="25" spans="3:14" x14ac:dyDescent="0.2">
      <c r="D25" s="16"/>
      <c r="E25" s="16"/>
      <c r="G25" t="s">
        <v>70</v>
      </c>
      <c r="H25" s="34"/>
    </row>
    <row r="26" spans="3:14" ht="35" customHeight="1" x14ac:dyDescent="0.2">
      <c r="C26" s="29" t="s">
        <v>50</v>
      </c>
      <c r="D26" s="16">
        <f>$I$4-$D$20-$E$11-$E$12-$E$13-$E$14</f>
        <v>0</v>
      </c>
      <c r="E26" s="16">
        <f>$I$4-$E$20-$E$11-$E$12-$E$13-$E$14</f>
        <v>0</v>
      </c>
      <c r="G26" t="s">
        <v>63</v>
      </c>
      <c r="H26" s="2">
        <f>$H$25*$I$14</f>
        <v>0</v>
      </c>
    </row>
    <row r="27" spans="3:14" ht="34" x14ac:dyDescent="0.2">
      <c r="C27" s="29" t="s">
        <v>51</v>
      </c>
      <c r="D27" s="16">
        <f>D26*12</f>
        <v>0</v>
      </c>
      <c r="E27" s="16">
        <f>E26*12</f>
        <v>0</v>
      </c>
      <c r="G27" t="s">
        <v>64</v>
      </c>
      <c r="H27" s="2">
        <f>$H$26-$D$4-$D$7-$D$5</f>
        <v>0</v>
      </c>
      <c r="I27" s="14" t="e">
        <f>$H$27/$H$26</f>
        <v>#DIV/0!</v>
      </c>
      <c r="K27" s="32"/>
      <c r="L27" s="33" t="s">
        <v>62</v>
      </c>
    </row>
    <row r="28" spans="3:14" x14ac:dyDescent="0.2">
      <c r="E28" s="1"/>
      <c r="F28" s="1"/>
    </row>
  </sheetData>
  <mergeCells count="6">
    <mergeCell ref="B11:B14"/>
    <mergeCell ref="C1:H2"/>
    <mergeCell ref="K1:N2"/>
    <mergeCell ref="B4:B10"/>
    <mergeCell ref="G4:G8"/>
    <mergeCell ref="K4:K8"/>
  </mergeCells>
  <conditionalFormatting sqref="D16">
    <cfRule type="cellIs" dxfId="55" priority="13" operator="greaterThan">
      <formula>7</formula>
    </cfRule>
  </conditionalFormatting>
  <conditionalFormatting sqref="D26">
    <cfRule type="cellIs" dxfId="54" priority="11" operator="lessThan">
      <formula>0</formula>
    </cfRule>
  </conditionalFormatting>
  <conditionalFormatting sqref="D22:E27">
    <cfRule type="cellIs" dxfId="53" priority="6" operator="greaterThan">
      <formula>0</formula>
    </cfRule>
    <cfRule type="cellIs" dxfId="52" priority="5" operator="lessThan">
      <formula>0</formula>
    </cfRule>
  </conditionalFormatting>
  <conditionalFormatting sqref="D16:F18">
    <cfRule type="cellIs" dxfId="51" priority="9" operator="lessThan">
      <formula>0.07</formula>
    </cfRule>
    <cfRule type="cellIs" dxfId="50" priority="10" operator="greaterThan">
      <formula>0.07</formula>
    </cfRule>
  </conditionalFormatting>
  <conditionalFormatting sqref="E26:E27">
    <cfRule type="cellIs" dxfId="49" priority="14" operator="lessThan">
      <formula>0</formula>
    </cfRule>
  </conditionalFormatting>
  <conditionalFormatting sqref="H27">
    <cfRule type="cellIs" dxfId="48" priority="1" operator="lessThan">
      <formula>0</formula>
    </cfRule>
    <cfRule type="cellIs" dxfId="47" priority="2" operator="greaterThan">
      <formula>0</formula>
    </cfRule>
  </conditionalFormatting>
  <conditionalFormatting sqref="K16">
    <cfRule type="cellIs" dxfId="46" priority="12" operator="greaterThan">
      <formula>7</formula>
    </cfRule>
  </conditionalFormatting>
  <conditionalFormatting sqref="K22:L24">
    <cfRule type="cellIs" dxfId="45" priority="4" operator="greaterThan">
      <formula>0</formula>
    </cfRule>
    <cfRule type="cellIs" dxfId="44" priority="3" operator="lessThan">
      <formula>0</formula>
    </cfRule>
  </conditionalFormatting>
  <conditionalFormatting sqref="K16:M18">
    <cfRule type="cellIs" dxfId="43" priority="7" operator="lessThan">
      <formula>0.07</formula>
    </cfRule>
    <cfRule type="cellIs" dxfId="42" priority="8" operator="greaterThan">
      <formula>0.07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A3267B-0C55-7947-B787-10217ED3A0FA}">
          <x14:formula1>
            <xm:f>Données!$C$6:$C$179</xm:f>
          </x14:formula1>
          <xm:sqref>I14</xm:sqref>
        </x14:dataValidation>
        <x14:dataValidation type="list" allowBlank="1" showInputMessage="1" showErrorMessage="1" xr:uid="{6124F0BC-1B06-7049-BB30-5A936863270E}">
          <x14:formula1>
            <xm:f>Données!$E$6:$E$9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1259-8410-4F42-994E-83962ADAD6B4}">
  <dimension ref="B1:N28"/>
  <sheetViews>
    <sheetView zoomScale="90" workbookViewId="0">
      <selection activeCell="G26" sqref="G26"/>
    </sheetView>
  </sheetViews>
  <sheetFormatPr baseColWidth="10" defaultRowHeight="16" x14ac:dyDescent="0.2"/>
  <cols>
    <col min="1" max="1" width="2" customWidth="1"/>
    <col min="2" max="2" width="13.6640625" customWidth="1"/>
    <col min="3" max="3" width="30.83203125" customWidth="1"/>
    <col min="4" max="4" width="14.6640625" bestFit="1" customWidth="1"/>
    <col min="5" max="5" width="21" customWidth="1"/>
    <col min="6" max="6" width="14.5" customWidth="1"/>
    <col min="7" max="7" width="25.83203125" customWidth="1"/>
    <col min="8" max="8" width="20.33203125" customWidth="1"/>
    <col min="9" max="9" width="15.83203125" customWidth="1"/>
    <col min="10" max="10" width="7.83203125" customWidth="1"/>
    <col min="11" max="11" width="14.5" customWidth="1"/>
    <col min="12" max="12" width="18.1640625" bestFit="1" customWidth="1"/>
  </cols>
  <sheetData>
    <row r="1" spans="2:14" x14ac:dyDescent="0.2">
      <c r="C1" s="40" t="s">
        <v>61</v>
      </c>
      <c r="D1" s="40"/>
      <c r="E1" s="40"/>
      <c r="F1" s="40"/>
      <c r="G1" s="40"/>
      <c r="H1" s="40"/>
      <c r="K1" s="41" t="s">
        <v>60</v>
      </c>
      <c r="L1" s="41"/>
      <c r="M1" s="41"/>
      <c r="N1" s="41"/>
    </row>
    <row r="2" spans="2:14" ht="14" customHeight="1" x14ac:dyDescent="0.2">
      <c r="C2" s="40"/>
      <c r="D2" s="40"/>
      <c r="E2" s="40"/>
      <c r="F2" s="40"/>
      <c r="G2" s="40"/>
      <c r="H2" s="40"/>
      <c r="K2" s="41"/>
      <c r="L2" s="41"/>
      <c r="M2" s="41"/>
      <c r="N2" s="41"/>
    </row>
    <row r="4" spans="2:14" ht="16" customHeight="1" x14ac:dyDescent="0.2">
      <c r="B4" s="42" t="s">
        <v>7</v>
      </c>
      <c r="C4" s="17" t="s">
        <v>65</v>
      </c>
      <c r="D4" s="34"/>
      <c r="E4" s="2">
        <f>$D$4/$I$14</f>
        <v>0</v>
      </c>
      <c r="F4" s="2">
        <f>$I$17*$I$14</f>
        <v>0</v>
      </c>
      <c r="G4" s="43" t="s">
        <v>8</v>
      </c>
      <c r="H4" s="4" t="s">
        <v>4</v>
      </c>
      <c r="I4" s="34"/>
      <c r="K4" s="44" t="s">
        <v>46</v>
      </c>
      <c r="L4" s="30" t="s">
        <v>47</v>
      </c>
      <c r="M4" s="35"/>
    </row>
    <row r="5" spans="2:14" x14ac:dyDescent="0.2">
      <c r="B5" s="42"/>
      <c r="C5" s="17" t="s">
        <v>0</v>
      </c>
      <c r="D5" s="2"/>
      <c r="E5" s="3">
        <v>8.5000000000000006E-2</v>
      </c>
      <c r="G5" s="43"/>
      <c r="H5" s="4" t="s">
        <v>3</v>
      </c>
      <c r="I5" s="2">
        <f>$I$4*12</f>
        <v>0</v>
      </c>
      <c r="J5" s="2"/>
      <c r="K5" s="44"/>
      <c r="L5" s="30" t="s">
        <v>55</v>
      </c>
      <c r="M5" s="36"/>
    </row>
    <row r="6" spans="2:14" x14ac:dyDescent="0.2">
      <c r="B6" s="42"/>
      <c r="C6" s="17" t="s">
        <v>42</v>
      </c>
      <c r="D6" s="34"/>
      <c r="E6" s="3"/>
      <c r="F6" s="3"/>
      <c r="G6" s="43"/>
      <c r="H6" s="4" t="s">
        <v>44</v>
      </c>
      <c r="I6" s="2">
        <f>-($I$5*1/12)</f>
        <v>0</v>
      </c>
      <c r="J6" s="2"/>
      <c r="K6" s="44"/>
      <c r="L6" s="30" t="s">
        <v>48</v>
      </c>
      <c r="M6" s="25">
        <v>0.2</v>
      </c>
    </row>
    <row r="7" spans="2:14" x14ac:dyDescent="0.2">
      <c r="B7" s="42"/>
      <c r="C7" s="17" t="s">
        <v>2</v>
      </c>
      <c r="D7" s="34"/>
      <c r="E7" s="2">
        <f>IF(F7="Aucun",0,IF(F7="Rafraichissement",I14*Données!F7,IF(F7="Renovation",I14*Données!F8,IF(F7="Rénovation Complète",I14*Données!F9))))</f>
        <v>0</v>
      </c>
      <c r="F7" t="s">
        <v>16</v>
      </c>
      <c r="G7" s="43"/>
      <c r="H7" s="4" t="s">
        <v>6</v>
      </c>
      <c r="I7" s="2">
        <f>$I$5+$I$6</f>
        <v>0</v>
      </c>
      <c r="K7" s="44"/>
      <c r="L7" s="30" t="s">
        <v>56</v>
      </c>
      <c r="M7" s="24">
        <f>($M$4*365)*$M$5*80%</f>
        <v>0</v>
      </c>
    </row>
    <row r="8" spans="2:14" x14ac:dyDescent="0.2">
      <c r="B8" s="42"/>
      <c r="C8" s="17" t="s">
        <v>59</v>
      </c>
      <c r="D8" s="34"/>
      <c r="E8" s="2"/>
      <c r="G8" s="43"/>
      <c r="H8" s="4" t="s">
        <v>52</v>
      </c>
      <c r="I8" s="2">
        <f>$I$7/12</f>
        <v>0</v>
      </c>
      <c r="K8" s="44"/>
      <c r="L8" s="30" t="s">
        <v>57</v>
      </c>
      <c r="M8" s="24">
        <f>$M$7/12</f>
        <v>0</v>
      </c>
    </row>
    <row r="9" spans="2:14" x14ac:dyDescent="0.2">
      <c r="B9" s="42"/>
      <c r="C9" s="17" t="s">
        <v>19</v>
      </c>
      <c r="D9" s="34"/>
      <c r="G9" s="5"/>
      <c r="I9" s="2"/>
      <c r="J9" s="2"/>
    </row>
    <row r="10" spans="2:14" x14ac:dyDescent="0.2">
      <c r="B10" s="42"/>
      <c r="C10" s="17" t="s">
        <v>10</v>
      </c>
      <c r="D10" s="2"/>
      <c r="E10" s="2"/>
      <c r="G10" s="5"/>
      <c r="I10" s="2"/>
      <c r="J10" s="2"/>
    </row>
    <row r="11" spans="2:14" x14ac:dyDescent="0.2">
      <c r="B11" s="45" t="s">
        <v>20</v>
      </c>
      <c r="C11" s="15" t="s">
        <v>1</v>
      </c>
      <c r="D11" s="34"/>
      <c r="E11" s="2">
        <f>$D$11/12</f>
        <v>0</v>
      </c>
      <c r="F11" s="2"/>
    </row>
    <row r="12" spans="2:14" x14ac:dyDescent="0.2">
      <c r="B12" s="45"/>
      <c r="C12" s="15" t="s">
        <v>5</v>
      </c>
      <c r="D12" s="34"/>
      <c r="E12" s="2">
        <f>$D$12/12</f>
        <v>0</v>
      </c>
      <c r="F12" s="2"/>
      <c r="I12" s="14"/>
    </row>
    <row r="13" spans="2:14" x14ac:dyDescent="0.2">
      <c r="B13" s="45"/>
      <c r="C13" s="15" t="s">
        <v>43</v>
      </c>
      <c r="D13" s="34"/>
      <c r="E13" s="2">
        <f>$D$13/12</f>
        <v>0</v>
      </c>
      <c r="H13" s="37" t="s">
        <v>12</v>
      </c>
    </row>
    <row r="14" spans="2:14" x14ac:dyDescent="0.2">
      <c r="B14" s="45"/>
      <c r="C14" s="15" t="s">
        <v>38</v>
      </c>
      <c r="D14" s="34"/>
      <c r="E14" s="2">
        <f>$D$14/12</f>
        <v>0</v>
      </c>
      <c r="F14" s="2"/>
      <c r="H14" s="2" t="s">
        <v>15</v>
      </c>
      <c r="I14" s="32">
        <v>25</v>
      </c>
    </row>
    <row r="15" spans="2:14" x14ac:dyDescent="0.2">
      <c r="E15" s="2"/>
      <c r="H15" t="s">
        <v>66</v>
      </c>
      <c r="I15" s="23">
        <f>$I$4/$I$14</f>
        <v>0</v>
      </c>
    </row>
    <row r="16" spans="2:14" x14ac:dyDescent="0.2">
      <c r="C16" s="26" t="s">
        <v>41</v>
      </c>
      <c r="D16" s="14" t="e">
        <f>$I$7/($D$4+$D$5+$D$7)</f>
        <v>#DIV/0!</v>
      </c>
      <c r="E16" s="14" t="e">
        <f>($I$7)/($D$4+$D$5+$D$6+$D$7)</f>
        <v>#DIV/0!</v>
      </c>
      <c r="F16" s="14" t="e">
        <f>($I$7)/($D$4+$D$5+$D$6+$D$7+$D$8)</f>
        <v>#DIV/0!</v>
      </c>
      <c r="H16" t="s">
        <v>67</v>
      </c>
      <c r="I16" s="32"/>
      <c r="K16" s="14" t="e">
        <f>$M$7/($D$4+$D$5+$D$7)</f>
        <v>#DIV/0!</v>
      </c>
      <c r="L16" s="14" t="e">
        <f>($M$7)/($D$4+$D$5+$D$6+$D$7)</f>
        <v>#DIV/0!</v>
      </c>
      <c r="M16" s="14" t="e">
        <f>($M$7)/($D$4+$D$5+$D$6+$D$7+$D$8)</f>
        <v>#DIV/0!</v>
      </c>
    </row>
    <row r="17" spans="3:14" x14ac:dyDescent="0.2">
      <c r="C17" s="27" t="s">
        <v>40</v>
      </c>
      <c r="D17" s="14" t="e">
        <f>($I$7-($D$11+$D$12))/($D$4+$D$5+$D$7)</f>
        <v>#DIV/0!</v>
      </c>
      <c r="E17" s="14" t="e">
        <f>($I$7-($D$11+$D$12))/($D$4+$D$5+$D$6+$D$7)</f>
        <v>#DIV/0!</v>
      </c>
      <c r="F17" s="14" t="e">
        <f>($I$7-($D$11+$D$12))/($D$4+$D$5+$D$6+$D$7+$D$8)</f>
        <v>#DIV/0!</v>
      </c>
      <c r="H17" s="2" t="s">
        <v>68</v>
      </c>
      <c r="I17" s="34"/>
      <c r="K17" s="14" t="e">
        <f>($M$7-($D$11+$D$12))/($D$4+$D$5+$D$7)</f>
        <v>#DIV/0!</v>
      </c>
      <c r="L17" s="14" t="e">
        <f>($M$7-($D$11+$D$12))/($D$4+$D$5+$D$6+$D$7)</f>
        <v>#DIV/0!</v>
      </c>
      <c r="M17" s="14" t="e">
        <f>($M$7-($D$11+$D$12))/($D$4+$D$5+$D$6+$D$7+$D$8)</f>
        <v>#DIV/0!</v>
      </c>
    </row>
    <row r="18" spans="3:14" x14ac:dyDescent="0.2">
      <c r="C18" s="27" t="s">
        <v>39</v>
      </c>
      <c r="D18" s="14" t="e">
        <f>($I$7-($D$11+$D$12+$D$13+$D$14))/($D$4+$D$5+$D$7)</f>
        <v>#DIV/0!</v>
      </c>
      <c r="E18" s="14" t="e">
        <f>($I$7-($D$11+$D$12+$D$13+$D$14))/($D$4+$D$5+$D$6+$D$7)</f>
        <v>#DIV/0!</v>
      </c>
      <c r="F18" s="14" t="e">
        <f>($I$7-($D$11+$D$12+$D$13+$D$14))/($D$4+$D$5+$D$6+$D$7+$D$8)</f>
        <v>#DIV/0!</v>
      </c>
      <c r="G18" s="14"/>
      <c r="K18" s="14" t="e">
        <f>($M$7-($D$11+$D$12+$D$13+$D$14))/($D$4+$D$5+$D$7)</f>
        <v>#DIV/0!</v>
      </c>
      <c r="L18" s="14" t="e">
        <f>($M$7-($D$11+$D$12+$D$13+$D$14))/($D$4+$D$5+$D$6+$D$7)</f>
        <v>#DIV/0!</v>
      </c>
      <c r="M18" s="14" t="e">
        <f>($M$7-($D$11+$D$12+$D$13+$D$14))/($D$4+$D$5+$D$6+$D$7+$D$8)</f>
        <v>#DIV/0!</v>
      </c>
    </row>
    <row r="20" spans="3:14" ht="25" customHeight="1" x14ac:dyDescent="0.2">
      <c r="C20" s="31" t="s">
        <v>69</v>
      </c>
      <c r="D20" s="22">
        <f>ROUND(-PMT($H$20/12,240,$D$10),0)</f>
        <v>0</v>
      </c>
      <c r="E20" s="22">
        <f>ROUND(-PMT($I$20/12,300,$D$10),0)</f>
        <v>0</v>
      </c>
      <c r="G20" s="22" t="s">
        <v>58</v>
      </c>
      <c r="H20" s="39">
        <v>4.2000000000000003E-2</v>
      </c>
      <c r="I20" s="38">
        <v>4.3999999999999997E-2</v>
      </c>
    </row>
    <row r="21" spans="3:14" x14ac:dyDescent="0.2">
      <c r="D21" s="1"/>
      <c r="E21" s="2"/>
    </row>
    <row r="22" spans="3:14" x14ac:dyDescent="0.2">
      <c r="C22" s="28" t="s">
        <v>9</v>
      </c>
      <c r="D22" s="16">
        <f>$I$8-$D$20-$E$11-$E$12-$E$13-$E$14</f>
        <v>0</v>
      </c>
      <c r="E22" s="16">
        <f>$I$8-$E$20-$E$11-$E$12-$E$13-$E$14</f>
        <v>0</v>
      </c>
      <c r="F22" s="1"/>
      <c r="G22" t="s">
        <v>53</v>
      </c>
      <c r="H22" s="14" t="e">
        <f>($D$9+(-$D$24))/($D$4*1.1)</f>
        <v>#DIV/0!</v>
      </c>
      <c r="K22" s="16">
        <f>$M$8-$D$20-$E$11-$E$12-$E$13-$E$14</f>
        <v>0</v>
      </c>
      <c r="L22" s="16">
        <f>$M$8-$E$20-$E$11-$E$12-$E$13-$E$14</f>
        <v>0</v>
      </c>
      <c r="N22" s="14" t="e">
        <f>($D$9+(-$K$24))/($D$4*1.1)</f>
        <v>#DIV/0!</v>
      </c>
    </row>
    <row r="23" spans="3:14" x14ac:dyDescent="0.2">
      <c r="C23" s="28" t="s">
        <v>21</v>
      </c>
      <c r="D23" s="16">
        <f>$D$22*12</f>
        <v>0</v>
      </c>
      <c r="E23" s="16">
        <f>$E$22*12</f>
        <v>0</v>
      </c>
      <c r="F23" s="2"/>
      <c r="G23" t="s">
        <v>54</v>
      </c>
      <c r="H23" s="14" t="e">
        <f>($D$9+(-$E$24))/($D$4*1.1)</f>
        <v>#DIV/0!</v>
      </c>
      <c r="K23" s="16">
        <f>$K$22*12</f>
        <v>0</v>
      </c>
      <c r="L23" s="16">
        <f>$L$22*12</f>
        <v>0</v>
      </c>
      <c r="N23" s="14" t="e">
        <f>($D$9+(-$L$24))/($D$4*1.1)</f>
        <v>#DIV/0!</v>
      </c>
    </row>
    <row r="24" spans="3:14" x14ac:dyDescent="0.2">
      <c r="C24" s="28" t="s">
        <v>49</v>
      </c>
      <c r="D24" s="16">
        <f>$D$23*20</f>
        <v>0</v>
      </c>
      <c r="E24" s="16">
        <f>$E$23*25</f>
        <v>0</v>
      </c>
      <c r="H24" s="2"/>
      <c r="K24" s="16">
        <f>$K$23*20</f>
        <v>0</v>
      </c>
      <c r="L24" s="16">
        <f>$L$23*25</f>
        <v>0</v>
      </c>
    </row>
    <row r="25" spans="3:14" x14ac:dyDescent="0.2">
      <c r="D25" s="16"/>
      <c r="E25" s="16"/>
      <c r="G25" t="s">
        <v>70</v>
      </c>
      <c r="H25" s="34"/>
    </row>
    <row r="26" spans="3:14" ht="35" customHeight="1" x14ac:dyDescent="0.2">
      <c r="C26" s="29" t="s">
        <v>50</v>
      </c>
      <c r="D26" s="16">
        <f>$I$4-$D$20-$E$11-$E$12-$E$13-$E$14</f>
        <v>0</v>
      </c>
      <c r="E26" s="16">
        <f>$I$4-$E$20-$E$11-$E$12-$E$13-$E$14</f>
        <v>0</v>
      </c>
      <c r="G26" t="s">
        <v>63</v>
      </c>
      <c r="H26" s="2">
        <f>$H$25*$I$14</f>
        <v>0</v>
      </c>
    </row>
    <row r="27" spans="3:14" ht="34" x14ac:dyDescent="0.2">
      <c r="C27" s="29" t="s">
        <v>51</v>
      </c>
      <c r="D27" s="16">
        <f>D26*12</f>
        <v>0</v>
      </c>
      <c r="E27" s="16">
        <f>E26*12</f>
        <v>0</v>
      </c>
      <c r="G27" t="s">
        <v>64</v>
      </c>
      <c r="H27" s="2">
        <f>$H$26-$D$4-$D$7-$D$5</f>
        <v>0</v>
      </c>
      <c r="I27" s="14" t="e">
        <f>$H$27/$H$26</f>
        <v>#DIV/0!</v>
      </c>
      <c r="K27" s="32"/>
      <c r="L27" s="33" t="s">
        <v>62</v>
      </c>
    </row>
    <row r="28" spans="3:14" x14ac:dyDescent="0.2">
      <c r="E28" s="1"/>
      <c r="F28" s="1"/>
    </row>
  </sheetData>
  <mergeCells count="6">
    <mergeCell ref="B11:B14"/>
    <mergeCell ref="C1:H2"/>
    <mergeCell ref="K1:N2"/>
    <mergeCell ref="B4:B10"/>
    <mergeCell ref="G4:G8"/>
    <mergeCell ref="K4:K8"/>
  </mergeCells>
  <conditionalFormatting sqref="D16">
    <cfRule type="cellIs" dxfId="41" priority="13" operator="greaterThan">
      <formula>7</formula>
    </cfRule>
  </conditionalFormatting>
  <conditionalFormatting sqref="D26">
    <cfRule type="cellIs" dxfId="40" priority="11" operator="lessThan">
      <formula>0</formula>
    </cfRule>
  </conditionalFormatting>
  <conditionalFormatting sqref="D22:E27">
    <cfRule type="cellIs" dxfId="39" priority="6" operator="greaterThan">
      <formula>0</formula>
    </cfRule>
    <cfRule type="cellIs" dxfId="38" priority="5" operator="lessThan">
      <formula>0</formula>
    </cfRule>
  </conditionalFormatting>
  <conditionalFormatting sqref="D16:F18">
    <cfRule type="cellIs" dxfId="37" priority="9" operator="lessThan">
      <formula>0.07</formula>
    </cfRule>
    <cfRule type="cellIs" dxfId="36" priority="10" operator="greaterThan">
      <formula>0.07</formula>
    </cfRule>
  </conditionalFormatting>
  <conditionalFormatting sqref="E26:E27">
    <cfRule type="cellIs" dxfId="35" priority="14" operator="lessThan">
      <formula>0</formula>
    </cfRule>
  </conditionalFormatting>
  <conditionalFormatting sqref="H27">
    <cfRule type="cellIs" dxfId="34" priority="1" operator="lessThan">
      <formula>0</formula>
    </cfRule>
    <cfRule type="cellIs" dxfId="33" priority="2" operator="greaterThan">
      <formula>0</formula>
    </cfRule>
  </conditionalFormatting>
  <conditionalFormatting sqref="K16">
    <cfRule type="cellIs" dxfId="32" priority="12" operator="greaterThan">
      <formula>7</formula>
    </cfRule>
  </conditionalFormatting>
  <conditionalFormatting sqref="K22:L24">
    <cfRule type="cellIs" dxfId="31" priority="4" operator="greaterThan">
      <formula>0</formula>
    </cfRule>
    <cfRule type="cellIs" dxfId="30" priority="3" operator="lessThan">
      <formula>0</formula>
    </cfRule>
  </conditionalFormatting>
  <conditionalFormatting sqref="K16:M18">
    <cfRule type="cellIs" dxfId="29" priority="7" operator="lessThan">
      <formula>0.07</formula>
    </cfRule>
    <cfRule type="cellIs" dxfId="28" priority="8" operator="greaterThan">
      <formula>0.07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37FA33-9E00-4741-97D1-62117D3C2BF9}">
          <x14:formula1>
            <xm:f>Données!$E$6:$E$9</xm:f>
          </x14:formula1>
          <xm:sqref>F7</xm:sqref>
        </x14:dataValidation>
        <x14:dataValidation type="list" allowBlank="1" showInputMessage="1" showErrorMessage="1" xr:uid="{F9A17099-6F83-6140-9D86-5CB6292C2FD9}">
          <x14:formula1>
            <xm:f>Données!$C$6:$C$179</xm:f>
          </x14:formula1>
          <xm:sqref>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8F9A-C324-464D-A7E1-3C265E50A0A1}">
  <dimension ref="B1:N28"/>
  <sheetViews>
    <sheetView zoomScale="90" workbookViewId="0">
      <selection activeCell="E6" sqref="E6"/>
    </sheetView>
  </sheetViews>
  <sheetFormatPr baseColWidth="10" defaultRowHeight="16" x14ac:dyDescent="0.2"/>
  <cols>
    <col min="1" max="1" width="2" customWidth="1"/>
    <col min="2" max="2" width="13.6640625" customWidth="1"/>
    <col min="3" max="3" width="30.83203125" customWidth="1"/>
    <col min="4" max="4" width="14.6640625" bestFit="1" customWidth="1"/>
    <col min="5" max="5" width="21" customWidth="1"/>
    <col min="6" max="6" width="14.5" customWidth="1"/>
    <col min="7" max="7" width="25.83203125" customWidth="1"/>
    <col min="8" max="8" width="20.33203125" customWidth="1"/>
    <col min="9" max="9" width="15.83203125" customWidth="1"/>
    <col min="10" max="10" width="7.83203125" customWidth="1"/>
    <col min="11" max="11" width="14.5" customWidth="1"/>
    <col min="12" max="12" width="18.1640625" bestFit="1" customWidth="1"/>
  </cols>
  <sheetData>
    <row r="1" spans="2:14" x14ac:dyDescent="0.2">
      <c r="C1" s="40" t="s">
        <v>61</v>
      </c>
      <c r="D1" s="40"/>
      <c r="E1" s="40"/>
      <c r="F1" s="40"/>
      <c r="G1" s="40"/>
      <c r="H1" s="40"/>
      <c r="K1" s="41" t="s">
        <v>60</v>
      </c>
      <c r="L1" s="41"/>
      <c r="M1" s="41"/>
      <c r="N1" s="41"/>
    </row>
    <row r="2" spans="2:14" ht="14" customHeight="1" x14ac:dyDescent="0.2">
      <c r="C2" s="40"/>
      <c r="D2" s="40"/>
      <c r="E2" s="40"/>
      <c r="F2" s="40"/>
      <c r="G2" s="40"/>
      <c r="H2" s="40"/>
      <c r="K2" s="41"/>
      <c r="L2" s="41"/>
      <c r="M2" s="41"/>
      <c r="N2" s="41"/>
    </row>
    <row r="4" spans="2:14" ht="16" customHeight="1" x14ac:dyDescent="0.2">
      <c r="B4" s="42" t="s">
        <v>7</v>
      </c>
      <c r="C4" s="17" t="s">
        <v>65</v>
      </c>
      <c r="D4" s="34"/>
      <c r="E4" s="2">
        <f>$D$4/$I$14</f>
        <v>0</v>
      </c>
      <c r="F4" s="2">
        <f>$I$17*$I$14</f>
        <v>0</v>
      </c>
      <c r="G4" s="43" t="s">
        <v>8</v>
      </c>
      <c r="H4" s="4" t="s">
        <v>4</v>
      </c>
      <c r="I4" s="34"/>
      <c r="K4" s="44" t="s">
        <v>46</v>
      </c>
      <c r="L4" s="30" t="s">
        <v>47</v>
      </c>
      <c r="M4" s="35"/>
    </row>
    <row r="5" spans="2:14" x14ac:dyDescent="0.2">
      <c r="B5" s="42"/>
      <c r="C5" s="17" t="s">
        <v>0</v>
      </c>
      <c r="D5" s="2"/>
      <c r="E5" s="3">
        <v>8.5000000000000006E-2</v>
      </c>
      <c r="G5" s="43"/>
      <c r="H5" s="4" t="s">
        <v>3</v>
      </c>
      <c r="I5" s="2">
        <f>$I$4*12</f>
        <v>0</v>
      </c>
      <c r="J5" s="2"/>
      <c r="K5" s="44"/>
      <c r="L5" s="30" t="s">
        <v>55</v>
      </c>
      <c r="M5" s="36"/>
    </row>
    <row r="6" spans="2:14" x14ac:dyDescent="0.2">
      <c r="B6" s="42"/>
      <c r="C6" s="17" t="s">
        <v>42</v>
      </c>
      <c r="D6" s="34"/>
      <c r="E6" s="3"/>
      <c r="F6" s="3"/>
      <c r="G6" s="43"/>
      <c r="H6" s="4" t="s">
        <v>44</v>
      </c>
      <c r="I6" s="2">
        <f>-($I$5*1/12)</f>
        <v>0</v>
      </c>
      <c r="J6" s="2"/>
      <c r="K6" s="44"/>
      <c r="L6" s="30" t="s">
        <v>48</v>
      </c>
      <c r="M6" s="25">
        <v>0.2</v>
      </c>
    </row>
    <row r="7" spans="2:14" x14ac:dyDescent="0.2">
      <c r="B7" s="42"/>
      <c r="C7" s="17" t="s">
        <v>2</v>
      </c>
      <c r="D7" s="34"/>
      <c r="E7" s="2">
        <f>IF(F7="Aucun",0,IF(F7="Rafraichissement",I14*Données!F7,IF(F7="Renovation",I14*Données!F8,IF(F7="Rénovation Complète",I14*Données!F9))))</f>
        <v>0</v>
      </c>
      <c r="F7" t="s">
        <v>16</v>
      </c>
      <c r="G7" s="43"/>
      <c r="H7" s="4" t="s">
        <v>6</v>
      </c>
      <c r="I7" s="2">
        <f>$I$5+$I$6</f>
        <v>0</v>
      </c>
      <c r="K7" s="44"/>
      <c r="L7" s="30" t="s">
        <v>56</v>
      </c>
      <c r="M7" s="24">
        <f>($M$4*365)*$M$5*80%</f>
        <v>0</v>
      </c>
    </row>
    <row r="8" spans="2:14" x14ac:dyDescent="0.2">
      <c r="B8" s="42"/>
      <c r="C8" s="17" t="s">
        <v>59</v>
      </c>
      <c r="D8" s="34"/>
      <c r="E8" s="2"/>
      <c r="G8" s="43"/>
      <c r="H8" s="4" t="s">
        <v>52</v>
      </c>
      <c r="I8" s="2">
        <f>$I$7/12</f>
        <v>0</v>
      </c>
      <c r="K8" s="44"/>
      <c r="L8" s="30" t="s">
        <v>57</v>
      </c>
      <c r="M8" s="24">
        <f>$M$7/12</f>
        <v>0</v>
      </c>
    </row>
    <row r="9" spans="2:14" x14ac:dyDescent="0.2">
      <c r="B9" s="42"/>
      <c r="C9" s="17" t="s">
        <v>19</v>
      </c>
      <c r="D9" s="34"/>
      <c r="G9" s="5"/>
      <c r="I9" s="2"/>
      <c r="J9" s="2"/>
    </row>
    <row r="10" spans="2:14" x14ac:dyDescent="0.2">
      <c r="B10" s="42"/>
      <c r="C10" s="17" t="s">
        <v>10</v>
      </c>
      <c r="D10" s="2"/>
      <c r="E10" s="2"/>
      <c r="G10" s="5"/>
      <c r="I10" s="2"/>
      <c r="J10" s="2"/>
    </row>
    <row r="11" spans="2:14" x14ac:dyDescent="0.2">
      <c r="B11" s="45" t="s">
        <v>20</v>
      </c>
      <c r="C11" s="15" t="s">
        <v>1</v>
      </c>
      <c r="D11" s="34"/>
      <c r="E11" s="2">
        <f>$D$11/12</f>
        <v>0</v>
      </c>
      <c r="F11" s="2"/>
    </row>
    <row r="12" spans="2:14" x14ac:dyDescent="0.2">
      <c r="B12" s="45"/>
      <c r="C12" s="15" t="s">
        <v>5</v>
      </c>
      <c r="D12" s="34"/>
      <c r="E12" s="2">
        <f>$D$12/12</f>
        <v>0</v>
      </c>
      <c r="F12" s="2"/>
      <c r="I12" s="14"/>
    </row>
    <row r="13" spans="2:14" x14ac:dyDescent="0.2">
      <c r="B13" s="45"/>
      <c r="C13" s="15" t="s">
        <v>43</v>
      </c>
      <c r="D13" s="34"/>
      <c r="E13" s="2">
        <f>$D$13/12</f>
        <v>0</v>
      </c>
      <c r="H13" s="37" t="s">
        <v>12</v>
      </c>
    </row>
    <row r="14" spans="2:14" x14ac:dyDescent="0.2">
      <c r="B14" s="45"/>
      <c r="C14" s="15" t="s">
        <v>38</v>
      </c>
      <c r="D14" s="34"/>
      <c r="E14" s="2">
        <f>$D$14/12</f>
        <v>0</v>
      </c>
      <c r="F14" s="2"/>
      <c r="H14" s="2" t="s">
        <v>15</v>
      </c>
      <c r="I14" s="32">
        <v>25</v>
      </c>
    </row>
    <row r="15" spans="2:14" x14ac:dyDescent="0.2">
      <c r="E15" s="2"/>
      <c r="H15" t="s">
        <v>66</v>
      </c>
      <c r="I15" s="23">
        <f>$I$4/$I$14</f>
        <v>0</v>
      </c>
    </row>
    <row r="16" spans="2:14" x14ac:dyDescent="0.2">
      <c r="C16" s="26" t="s">
        <v>41</v>
      </c>
      <c r="D16" s="14" t="e">
        <f>$I$7/($D$4+$D$5+$D$7)</f>
        <v>#DIV/0!</v>
      </c>
      <c r="E16" s="14" t="e">
        <f>($I$7)/($D$4+$D$5+$D$6+$D$7)</f>
        <v>#DIV/0!</v>
      </c>
      <c r="F16" s="14" t="e">
        <f>($I$7)/($D$4+$D$5+$D$6+$D$7+$D$8)</f>
        <v>#DIV/0!</v>
      </c>
      <c r="H16" t="s">
        <v>67</v>
      </c>
      <c r="I16" s="32"/>
      <c r="K16" s="14" t="e">
        <f>$M$7/($D$4+$D$5+$D$7)</f>
        <v>#DIV/0!</v>
      </c>
      <c r="L16" s="14" t="e">
        <f>($M$7)/($D$4+$D$5+$D$6+$D$7)</f>
        <v>#DIV/0!</v>
      </c>
      <c r="M16" s="14" t="e">
        <f>($M$7)/($D$4+$D$5+$D$6+$D$7+$D$8)</f>
        <v>#DIV/0!</v>
      </c>
    </row>
    <row r="17" spans="3:14" x14ac:dyDescent="0.2">
      <c r="C17" s="27" t="s">
        <v>40</v>
      </c>
      <c r="D17" s="14" t="e">
        <f>($I$7-($D$11+$D$12))/($D$4+$D$5+$D$7)</f>
        <v>#DIV/0!</v>
      </c>
      <c r="E17" s="14" t="e">
        <f>($I$7-($D$11+$D$12))/($D$4+$D$5+$D$6+$D$7)</f>
        <v>#DIV/0!</v>
      </c>
      <c r="F17" s="14" t="e">
        <f>($I$7-($D$11+$D$12))/($D$4+$D$5+$D$6+$D$7+$D$8)</f>
        <v>#DIV/0!</v>
      </c>
      <c r="H17" s="2" t="s">
        <v>68</v>
      </c>
      <c r="I17" s="34"/>
      <c r="K17" s="14" t="e">
        <f>($M$7-($D$11+$D$12))/($D$4+$D$5+$D$7)</f>
        <v>#DIV/0!</v>
      </c>
      <c r="L17" s="14" t="e">
        <f>($M$7-($D$11+$D$12))/($D$4+$D$5+$D$6+$D$7)</f>
        <v>#DIV/0!</v>
      </c>
      <c r="M17" s="14" t="e">
        <f>($M$7-($D$11+$D$12))/($D$4+$D$5+$D$6+$D$7+$D$8)</f>
        <v>#DIV/0!</v>
      </c>
    </row>
    <row r="18" spans="3:14" x14ac:dyDescent="0.2">
      <c r="C18" s="27" t="s">
        <v>39</v>
      </c>
      <c r="D18" s="14" t="e">
        <f>($I$7-($D$11+$D$12+$D$13+$D$14))/($D$4+$D$5+$D$7)</f>
        <v>#DIV/0!</v>
      </c>
      <c r="E18" s="14" t="e">
        <f>($I$7-($D$11+$D$12+$D$13+$D$14))/($D$4+$D$5+$D$6+$D$7)</f>
        <v>#DIV/0!</v>
      </c>
      <c r="F18" s="14" t="e">
        <f>($I$7-($D$11+$D$12+$D$13+$D$14))/($D$4+$D$5+$D$6+$D$7+$D$8)</f>
        <v>#DIV/0!</v>
      </c>
      <c r="G18" s="14"/>
      <c r="K18" s="14" t="e">
        <f>($M$7-($D$11+$D$12+$D$13+$D$14))/($D$4+$D$5+$D$7)</f>
        <v>#DIV/0!</v>
      </c>
      <c r="L18" s="14" t="e">
        <f>($M$7-($D$11+$D$12+$D$13+$D$14))/($D$4+$D$5+$D$6+$D$7)</f>
        <v>#DIV/0!</v>
      </c>
      <c r="M18" s="14" t="e">
        <f>($M$7-($D$11+$D$12+$D$13+$D$14))/($D$4+$D$5+$D$6+$D$7+$D$8)</f>
        <v>#DIV/0!</v>
      </c>
    </row>
    <row r="20" spans="3:14" ht="25" customHeight="1" x14ac:dyDescent="0.2">
      <c r="C20" s="31" t="s">
        <v>69</v>
      </c>
      <c r="D20" s="22">
        <f>ROUND(-PMT($H$20/12,240,$D$10),0)</f>
        <v>0</v>
      </c>
      <c r="E20" s="22">
        <f>ROUND(-PMT($I$20/12,300,$D$10),0)</f>
        <v>0</v>
      </c>
      <c r="G20" s="22" t="s">
        <v>58</v>
      </c>
      <c r="H20" s="39">
        <v>4.2000000000000003E-2</v>
      </c>
      <c r="I20" s="38">
        <v>4.3999999999999997E-2</v>
      </c>
    </row>
    <row r="21" spans="3:14" x14ac:dyDescent="0.2">
      <c r="D21" s="1"/>
      <c r="E21" s="2"/>
    </row>
    <row r="22" spans="3:14" x14ac:dyDescent="0.2">
      <c r="C22" s="28" t="s">
        <v>9</v>
      </c>
      <c r="D22" s="16">
        <f>$I$8-$D$20-$E$11-$E$12-$E$13-$E$14</f>
        <v>0</v>
      </c>
      <c r="E22" s="16">
        <f>$I$8-$E$20-$E$11-$E$12-$E$13-$E$14</f>
        <v>0</v>
      </c>
      <c r="F22" s="1"/>
      <c r="G22" t="s">
        <v>53</v>
      </c>
      <c r="H22" s="14" t="e">
        <f>($D$9+(-$D$24))/($D$4*1.1)</f>
        <v>#DIV/0!</v>
      </c>
      <c r="K22" s="16">
        <f>$M$8-$D$20-$E$11-$E$12-$E$13-$E$14</f>
        <v>0</v>
      </c>
      <c r="L22" s="16">
        <f>$M$8-$E$20-$E$11-$E$12-$E$13-$E$14</f>
        <v>0</v>
      </c>
      <c r="N22" s="14" t="e">
        <f>($D$9+(-$K$24))/($D$4*1.1)</f>
        <v>#DIV/0!</v>
      </c>
    </row>
    <row r="23" spans="3:14" x14ac:dyDescent="0.2">
      <c r="C23" s="28" t="s">
        <v>21</v>
      </c>
      <c r="D23" s="16">
        <f>$D$22*12</f>
        <v>0</v>
      </c>
      <c r="E23" s="16">
        <f>$E$22*12</f>
        <v>0</v>
      </c>
      <c r="F23" s="2"/>
      <c r="G23" t="s">
        <v>54</v>
      </c>
      <c r="H23" s="14" t="e">
        <f>($D$9+(-$E$24))/($D$4*1.1)</f>
        <v>#DIV/0!</v>
      </c>
      <c r="K23" s="16">
        <f>$K$22*12</f>
        <v>0</v>
      </c>
      <c r="L23" s="16">
        <f>$L$22*12</f>
        <v>0</v>
      </c>
      <c r="N23" s="14" t="e">
        <f>($D$9+(-$L$24))/($D$4*1.1)</f>
        <v>#DIV/0!</v>
      </c>
    </row>
    <row r="24" spans="3:14" x14ac:dyDescent="0.2">
      <c r="C24" s="28" t="s">
        <v>49</v>
      </c>
      <c r="D24" s="16">
        <f>$D$23*20</f>
        <v>0</v>
      </c>
      <c r="E24" s="16">
        <f>$E$23*25</f>
        <v>0</v>
      </c>
      <c r="H24" s="2"/>
      <c r="K24" s="16">
        <f>$K$23*20</f>
        <v>0</v>
      </c>
      <c r="L24" s="16">
        <f>$L$23*25</f>
        <v>0</v>
      </c>
    </row>
    <row r="25" spans="3:14" x14ac:dyDescent="0.2">
      <c r="D25" s="16"/>
      <c r="E25" s="16"/>
      <c r="G25" t="s">
        <v>70</v>
      </c>
      <c r="H25" s="34"/>
    </row>
    <row r="26" spans="3:14" ht="35" customHeight="1" x14ac:dyDescent="0.2">
      <c r="C26" s="29" t="s">
        <v>50</v>
      </c>
      <c r="D26" s="16">
        <f>$I$4-$D$20-$E$11-$E$12-$E$13-$E$14</f>
        <v>0</v>
      </c>
      <c r="E26" s="16">
        <f>$I$4-$E$20-$E$11-$E$12-$E$13-$E$14</f>
        <v>0</v>
      </c>
      <c r="G26" t="s">
        <v>63</v>
      </c>
      <c r="H26" s="2">
        <f>$H$25*$I$14</f>
        <v>0</v>
      </c>
    </row>
    <row r="27" spans="3:14" ht="34" x14ac:dyDescent="0.2">
      <c r="C27" s="29" t="s">
        <v>51</v>
      </c>
      <c r="D27" s="16">
        <f>D26*12</f>
        <v>0</v>
      </c>
      <c r="E27" s="16">
        <f>E26*12</f>
        <v>0</v>
      </c>
      <c r="G27" t="s">
        <v>64</v>
      </c>
      <c r="H27" s="2">
        <f>$H$26-$D$4-$D$7-$D$5</f>
        <v>0</v>
      </c>
      <c r="I27" s="14" t="e">
        <f>$H$27/$H$26</f>
        <v>#DIV/0!</v>
      </c>
      <c r="K27" s="32"/>
      <c r="L27" s="33" t="s">
        <v>62</v>
      </c>
    </row>
    <row r="28" spans="3:14" x14ac:dyDescent="0.2">
      <c r="E28" s="1"/>
      <c r="F28" s="1"/>
    </row>
  </sheetData>
  <mergeCells count="6">
    <mergeCell ref="B11:B14"/>
    <mergeCell ref="C1:H2"/>
    <mergeCell ref="K1:N2"/>
    <mergeCell ref="B4:B10"/>
    <mergeCell ref="G4:G8"/>
    <mergeCell ref="K4:K8"/>
  </mergeCells>
  <conditionalFormatting sqref="D16">
    <cfRule type="cellIs" dxfId="27" priority="13" operator="greaterThan">
      <formula>7</formula>
    </cfRule>
  </conditionalFormatting>
  <conditionalFormatting sqref="D26">
    <cfRule type="cellIs" dxfId="26" priority="11" operator="lessThan">
      <formula>0</formula>
    </cfRule>
  </conditionalFormatting>
  <conditionalFormatting sqref="D22:E27">
    <cfRule type="cellIs" dxfId="25" priority="6" operator="greaterThan">
      <formula>0</formula>
    </cfRule>
    <cfRule type="cellIs" dxfId="24" priority="5" operator="lessThan">
      <formula>0</formula>
    </cfRule>
  </conditionalFormatting>
  <conditionalFormatting sqref="D16:F18">
    <cfRule type="cellIs" dxfId="23" priority="9" operator="lessThan">
      <formula>0.07</formula>
    </cfRule>
    <cfRule type="cellIs" dxfId="22" priority="10" operator="greaterThan">
      <formula>0.07</formula>
    </cfRule>
  </conditionalFormatting>
  <conditionalFormatting sqref="E26:E27">
    <cfRule type="cellIs" dxfId="21" priority="14" operator="lessThan">
      <formula>0</formula>
    </cfRule>
  </conditionalFormatting>
  <conditionalFormatting sqref="H27">
    <cfRule type="cellIs" dxfId="20" priority="1" operator="lessThan">
      <formula>0</formula>
    </cfRule>
    <cfRule type="cellIs" dxfId="19" priority="2" operator="greaterThan">
      <formula>0</formula>
    </cfRule>
  </conditionalFormatting>
  <conditionalFormatting sqref="K16">
    <cfRule type="cellIs" dxfId="18" priority="12" operator="greaterThan">
      <formula>7</formula>
    </cfRule>
  </conditionalFormatting>
  <conditionalFormatting sqref="K22:L24">
    <cfRule type="cellIs" dxfId="17" priority="4" operator="greaterThan">
      <formula>0</formula>
    </cfRule>
    <cfRule type="cellIs" dxfId="16" priority="3" operator="lessThan">
      <formula>0</formula>
    </cfRule>
  </conditionalFormatting>
  <conditionalFormatting sqref="K16:M18">
    <cfRule type="cellIs" dxfId="15" priority="7" operator="lessThan">
      <formula>0.07</formula>
    </cfRule>
    <cfRule type="cellIs" dxfId="14" priority="8" operator="greaterThan">
      <formula>0.07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A1A924-90D6-8D41-8130-1454E07CB3C4}">
          <x14:formula1>
            <xm:f>Données!$C$6:$C$179</xm:f>
          </x14:formula1>
          <xm:sqref>I14</xm:sqref>
        </x14:dataValidation>
        <x14:dataValidation type="list" allowBlank="1" showInputMessage="1" showErrorMessage="1" xr:uid="{D764C442-C03E-DB43-ADC9-BF569A7CB1BE}">
          <x14:formula1>
            <xm:f>Données!$E$6:$E$9</xm:f>
          </x14:formula1>
          <xm:sqref>F7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B51E-9561-764C-8ED6-F648CB288309}">
  <dimension ref="B1:N28"/>
  <sheetViews>
    <sheetView tabSelected="1" zoomScale="90" workbookViewId="0">
      <selection activeCell="G26" sqref="G26"/>
    </sheetView>
  </sheetViews>
  <sheetFormatPr baseColWidth="10" defaultRowHeight="16" x14ac:dyDescent="0.2"/>
  <cols>
    <col min="1" max="1" width="2" customWidth="1"/>
    <col min="2" max="2" width="13.6640625" customWidth="1"/>
    <col min="3" max="3" width="30.83203125" customWidth="1"/>
    <col min="4" max="4" width="14.6640625" bestFit="1" customWidth="1"/>
    <col min="5" max="5" width="21" customWidth="1"/>
    <col min="6" max="6" width="14.5" customWidth="1"/>
    <col min="7" max="7" width="25.83203125" customWidth="1"/>
    <col min="8" max="8" width="20.33203125" customWidth="1"/>
    <col min="9" max="9" width="15.83203125" customWidth="1"/>
    <col min="10" max="10" width="7.83203125" customWidth="1"/>
    <col min="11" max="11" width="14.5" customWidth="1"/>
    <col min="12" max="12" width="18.1640625" bestFit="1" customWidth="1"/>
  </cols>
  <sheetData>
    <row r="1" spans="2:14" x14ac:dyDescent="0.2">
      <c r="C1" s="40" t="s">
        <v>61</v>
      </c>
      <c r="D1" s="40"/>
      <c r="E1" s="40"/>
      <c r="F1" s="40"/>
      <c r="G1" s="40"/>
      <c r="H1" s="40"/>
      <c r="K1" s="41" t="s">
        <v>60</v>
      </c>
      <c r="L1" s="41"/>
      <c r="M1" s="41"/>
      <c r="N1" s="41"/>
    </row>
    <row r="2" spans="2:14" ht="14" customHeight="1" x14ac:dyDescent="0.2">
      <c r="C2" s="40"/>
      <c r="D2" s="40"/>
      <c r="E2" s="40"/>
      <c r="F2" s="40"/>
      <c r="G2" s="40"/>
      <c r="H2" s="40"/>
      <c r="K2" s="41"/>
      <c r="L2" s="41"/>
      <c r="M2" s="41"/>
      <c r="N2" s="41"/>
    </row>
    <row r="4" spans="2:14" ht="16" customHeight="1" x14ac:dyDescent="0.2">
      <c r="B4" s="42" t="s">
        <v>7</v>
      </c>
      <c r="C4" s="17" t="s">
        <v>65</v>
      </c>
      <c r="D4" s="34"/>
      <c r="E4" s="2">
        <f>$D$4/$I$14</f>
        <v>0</v>
      </c>
      <c r="F4" s="2">
        <f>$I$17*$I$14</f>
        <v>0</v>
      </c>
      <c r="G4" s="43" t="s">
        <v>8</v>
      </c>
      <c r="H4" s="4" t="s">
        <v>4</v>
      </c>
      <c r="I4" s="34"/>
      <c r="K4" s="44" t="s">
        <v>46</v>
      </c>
      <c r="L4" s="30" t="s">
        <v>47</v>
      </c>
      <c r="M4" s="35"/>
    </row>
    <row r="5" spans="2:14" x14ac:dyDescent="0.2">
      <c r="B5" s="42"/>
      <c r="C5" s="17" t="s">
        <v>0</v>
      </c>
      <c r="D5" s="2"/>
      <c r="E5" s="3">
        <v>8.5000000000000006E-2</v>
      </c>
      <c r="G5" s="43"/>
      <c r="H5" s="4" t="s">
        <v>3</v>
      </c>
      <c r="I5" s="2">
        <f>$I$4*12</f>
        <v>0</v>
      </c>
      <c r="J5" s="2"/>
      <c r="K5" s="44"/>
      <c r="L5" s="30" t="s">
        <v>55</v>
      </c>
      <c r="M5" s="36"/>
    </row>
    <row r="6" spans="2:14" x14ac:dyDescent="0.2">
      <c r="B6" s="42"/>
      <c r="C6" s="17" t="s">
        <v>42</v>
      </c>
      <c r="D6" s="34"/>
      <c r="E6" s="3"/>
      <c r="F6" s="3"/>
      <c r="G6" s="43"/>
      <c r="H6" s="4" t="s">
        <v>44</v>
      </c>
      <c r="I6" s="2">
        <f>-($I$5*1/12)</f>
        <v>0</v>
      </c>
      <c r="J6" s="2"/>
      <c r="K6" s="44"/>
      <c r="L6" s="30" t="s">
        <v>48</v>
      </c>
      <c r="M6" s="25">
        <v>0.2</v>
      </c>
    </row>
    <row r="7" spans="2:14" x14ac:dyDescent="0.2">
      <c r="B7" s="42"/>
      <c r="C7" s="17" t="s">
        <v>2</v>
      </c>
      <c r="D7" s="34"/>
      <c r="E7" s="2">
        <f>IF(F7="Aucun",0,IF(F7="Rafraichissement",I14*Données!F7,IF(F7="Renovation",I14*Données!F8,IF(F7="Rénovation Complète",I14*Données!F9))))</f>
        <v>0</v>
      </c>
      <c r="F7" t="s">
        <v>16</v>
      </c>
      <c r="G7" s="43"/>
      <c r="H7" s="4" t="s">
        <v>6</v>
      </c>
      <c r="I7" s="2">
        <f>$I$5+$I$6</f>
        <v>0</v>
      </c>
      <c r="K7" s="44"/>
      <c r="L7" s="30" t="s">
        <v>56</v>
      </c>
      <c r="M7" s="24">
        <f>($M$4*365)*$M$5*80%</f>
        <v>0</v>
      </c>
    </row>
    <row r="8" spans="2:14" x14ac:dyDescent="0.2">
      <c r="B8" s="42"/>
      <c r="C8" s="17" t="s">
        <v>59</v>
      </c>
      <c r="D8" s="34"/>
      <c r="E8" s="2"/>
      <c r="G8" s="43"/>
      <c r="H8" s="4" t="s">
        <v>52</v>
      </c>
      <c r="I8" s="2">
        <f>$I$7/12</f>
        <v>0</v>
      </c>
      <c r="K8" s="44"/>
      <c r="L8" s="30" t="s">
        <v>57</v>
      </c>
      <c r="M8" s="24">
        <f>$M$7/12</f>
        <v>0</v>
      </c>
    </row>
    <row r="9" spans="2:14" x14ac:dyDescent="0.2">
      <c r="B9" s="42"/>
      <c r="C9" s="17" t="s">
        <v>19</v>
      </c>
      <c r="D9" s="34"/>
      <c r="G9" s="5"/>
      <c r="I9" s="2"/>
      <c r="J9" s="2"/>
    </row>
    <row r="10" spans="2:14" x14ac:dyDescent="0.2">
      <c r="B10" s="42"/>
      <c r="C10" s="17" t="s">
        <v>10</v>
      </c>
      <c r="D10" s="2"/>
      <c r="E10" s="2"/>
      <c r="G10" s="5"/>
      <c r="I10" s="2"/>
      <c r="J10" s="2"/>
    </row>
    <row r="11" spans="2:14" x14ac:dyDescent="0.2">
      <c r="B11" s="45" t="s">
        <v>20</v>
      </c>
      <c r="C11" s="15" t="s">
        <v>1</v>
      </c>
      <c r="D11" s="34"/>
      <c r="E11" s="2">
        <f>$D$11/12</f>
        <v>0</v>
      </c>
      <c r="F11" s="2"/>
    </row>
    <row r="12" spans="2:14" x14ac:dyDescent="0.2">
      <c r="B12" s="45"/>
      <c r="C12" s="15" t="s">
        <v>5</v>
      </c>
      <c r="D12" s="34"/>
      <c r="E12" s="2">
        <f>$D$12/12</f>
        <v>0</v>
      </c>
      <c r="F12" s="2"/>
      <c r="I12" s="14"/>
    </row>
    <row r="13" spans="2:14" x14ac:dyDescent="0.2">
      <c r="B13" s="45"/>
      <c r="C13" s="15" t="s">
        <v>43</v>
      </c>
      <c r="D13" s="34"/>
      <c r="E13" s="2">
        <f>$D$13/12</f>
        <v>0</v>
      </c>
      <c r="H13" s="37" t="s">
        <v>12</v>
      </c>
    </row>
    <row r="14" spans="2:14" x14ac:dyDescent="0.2">
      <c r="B14" s="45"/>
      <c r="C14" s="15" t="s">
        <v>38</v>
      </c>
      <c r="D14" s="34"/>
      <c r="E14" s="2">
        <f>$D$14/12</f>
        <v>0</v>
      </c>
      <c r="F14" s="2"/>
      <c r="H14" s="2" t="s">
        <v>15</v>
      </c>
      <c r="I14" s="32">
        <v>19</v>
      </c>
    </row>
    <row r="15" spans="2:14" x14ac:dyDescent="0.2">
      <c r="E15" s="2"/>
      <c r="H15" t="s">
        <v>66</v>
      </c>
      <c r="I15" s="23">
        <f>$I$4/$I$14</f>
        <v>0</v>
      </c>
    </row>
    <row r="16" spans="2:14" x14ac:dyDescent="0.2">
      <c r="C16" s="26" t="s">
        <v>41</v>
      </c>
      <c r="D16" s="14" t="e">
        <f>$I$7/($D$4+$D$5+$D$7)</f>
        <v>#DIV/0!</v>
      </c>
      <c r="E16" s="14" t="e">
        <f>($I$7)/($D$4+$D$5+$D$6+$D$7)</f>
        <v>#DIV/0!</v>
      </c>
      <c r="F16" s="14" t="e">
        <f>($I$7)/($D$4+$D$5+$D$6+$D$7+$D$8)</f>
        <v>#DIV/0!</v>
      </c>
      <c r="H16" t="s">
        <v>67</v>
      </c>
      <c r="I16" s="32"/>
      <c r="K16" s="14" t="e">
        <f>$M$7/($D$4+$D$5+$D$7)</f>
        <v>#DIV/0!</v>
      </c>
      <c r="L16" s="14" t="e">
        <f>($M$7)/($D$4+$D$5+$D$6+$D$7)</f>
        <v>#DIV/0!</v>
      </c>
      <c r="M16" s="14" t="e">
        <f>($M$7)/($D$4+$D$5+$D$6+$D$7+$D$8)</f>
        <v>#DIV/0!</v>
      </c>
    </row>
    <row r="17" spans="3:14" x14ac:dyDescent="0.2">
      <c r="C17" s="27" t="s">
        <v>40</v>
      </c>
      <c r="D17" s="14" t="e">
        <f>($I$7-($D$11+$D$12))/($D$4+$D$5+$D$7)</f>
        <v>#DIV/0!</v>
      </c>
      <c r="E17" s="14" t="e">
        <f>($I$7-($D$11+$D$12))/($D$4+$D$5+$D$6+$D$7)</f>
        <v>#DIV/0!</v>
      </c>
      <c r="F17" s="14" t="e">
        <f>($I$7-($D$11+$D$12))/($D$4+$D$5+$D$6+$D$7+$D$8)</f>
        <v>#DIV/0!</v>
      </c>
      <c r="H17" s="2" t="s">
        <v>68</v>
      </c>
      <c r="I17" s="34"/>
      <c r="K17" s="14" t="e">
        <f>($M$7-($D$11+$D$12))/($D$4+$D$5+$D$7)</f>
        <v>#DIV/0!</v>
      </c>
      <c r="L17" s="14" t="e">
        <f>($M$7-($D$11+$D$12))/($D$4+$D$5+$D$6+$D$7)</f>
        <v>#DIV/0!</v>
      </c>
      <c r="M17" s="14" t="e">
        <f>($M$7-($D$11+$D$12))/($D$4+$D$5+$D$6+$D$7+$D$8)</f>
        <v>#DIV/0!</v>
      </c>
    </row>
    <row r="18" spans="3:14" x14ac:dyDescent="0.2">
      <c r="C18" s="27" t="s">
        <v>39</v>
      </c>
      <c r="D18" s="14" t="e">
        <f>($I$7-($D$11+$D$12+$D$13+$D$14))/($D$4+$D$5+$D$7)</f>
        <v>#DIV/0!</v>
      </c>
      <c r="E18" s="14" t="e">
        <f>($I$7-($D$11+$D$12+$D$13+$D$14))/($D$4+$D$5+$D$6+$D$7)</f>
        <v>#DIV/0!</v>
      </c>
      <c r="F18" s="14" t="e">
        <f>($I$7-($D$11+$D$12+$D$13+$D$14))/($D$4+$D$5+$D$6+$D$7+$D$8)</f>
        <v>#DIV/0!</v>
      </c>
      <c r="G18" s="14"/>
      <c r="K18" s="14" t="e">
        <f>($M$7-($D$11+$D$12+$D$13+$D$14))/($D$4+$D$5+$D$7)</f>
        <v>#DIV/0!</v>
      </c>
      <c r="L18" s="14" t="e">
        <f>($M$7-($D$11+$D$12+$D$13+$D$14))/($D$4+$D$5+$D$6+$D$7)</f>
        <v>#DIV/0!</v>
      </c>
      <c r="M18" s="14" t="e">
        <f>($M$7-($D$11+$D$12+$D$13+$D$14))/($D$4+$D$5+$D$6+$D$7+$D$8)</f>
        <v>#DIV/0!</v>
      </c>
    </row>
    <row r="20" spans="3:14" ht="25" customHeight="1" x14ac:dyDescent="0.2">
      <c r="C20" s="31" t="s">
        <v>69</v>
      </c>
      <c r="D20" s="22">
        <f>ROUND(-PMT($H$20/12,240,$D$10),0)</f>
        <v>0</v>
      </c>
      <c r="E20" s="22">
        <f>ROUND(-PMT($I$20/12,300,$D$10),0)</f>
        <v>0</v>
      </c>
      <c r="G20" s="22" t="s">
        <v>58</v>
      </c>
      <c r="H20" s="39">
        <v>4.2000000000000003E-2</v>
      </c>
      <c r="I20" s="38">
        <v>4.3999999999999997E-2</v>
      </c>
    </row>
    <row r="21" spans="3:14" x14ac:dyDescent="0.2">
      <c r="D21" s="1"/>
      <c r="E21" s="2"/>
    </row>
    <row r="22" spans="3:14" x14ac:dyDescent="0.2">
      <c r="C22" s="28" t="s">
        <v>9</v>
      </c>
      <c r="D22" s="16">
        <f>$I$8-$D$20-$E$11-$E$12-$E$13-$E$14</f>
        <v>0</v>
      </c>
      <c r="E22" s="16">
        <f>$I$8-$E$20-$E$11-$E$12-$E$13-$E$14</f>
        <v>0</v>
      </c>
      <c r="F22" s="1"/>
      <c r="G22" t="s">
        <v>53</v>
      </c>
      <c r="H22" s="14" t="e">
        <f>($D$9+(-$D$24))/($D$4*1.1)</f>
        <v>#DIV/0!</v>
      </c>
      <c r="K22" s="16">
        <f>$M$8-$D$20-$E$11-$E$12-$E$13-$E$14</f>
        <v>0</v>
      </c>
      <c r="L22" s="16">
        <f>$M$8-$E$20-$E$11-$E$12-$E$13-$E$14</f>
        <v>0</v>
      </c>
      <c r="N22" s="14" t="e">
        <f>($D$9+(-$K$24))/($D$4*1.1)</f>
        <v>#DIV/0!</v>
      </c>
    </row>
    <row r="23" spans="3:14" x14ac:dyDescent="0.2">
      <c r="C23" s="28" t="s">
        <v>21</v>
      </c>
      <c r="D23" s="16">
        <f>$D$22*12</f>
        <v>0</v>
      </c>
      <c r="E23" s="16">
        <f>$E$22*12</f>
        <v>0</v>
      </c>
      <c r="F23" s="2"/>
      <c r="G23" t="s">
        <v>54</v>
      </c>
      <c r="H23" s="14" t="e">
        <f>($D$9+(-$E$24))/($D$4*1.1)</f>
        <v>#DIV/0!</v>
      </c>
      <c r="K23" s="16">
        <f>$K$22*12</f>
        <v>0</v>
      </c>
      <c r="L23" s="16">
        <f>$L$22*12</f>
        <v>0</v>
      </c>
      <c r="N23" s="14" t="e">
        <f>($D$9+(-$L$24))/($D$4*1.1)</f>
        <v>#DIV/0!</v>
      </c>
    </row>
    <row r="24" spans="3:14" x14ac:dyDescent="0.2">
      <c r="C24" s="28" t="s">
        <v>49</v>
      </c>
      <c r="D24" s="16">
        <f>$D$23*20</f>
        <v>0</v>
      </c>
      <c r="E24" s="16">
        <f>$E$23*25</f>
        <v>0</v>
      </c>
      <c r="H24" s="2"/>
      <c r="K24" s="16">
        <f>$K$23*20</f>
        <v>0</v>
      </c>
      <c r="L24" s="16">
        <f>$L$23*25</f>
        <v>0</v>
      </c>
    </row>
    <row r="25" spans="3:14" x14ac:dyDescent="0.2">
      <c r="D25" s="16"/>
      <c r="E25" s="16"/>
      <c r="G25" t="s">
        <v>70</v>
      </c>
      <c r="H25" s="34"/>
    </row>
    <row r="26" spans="3:14" ht="35" customHeight="1" x14ac:dyDescent="0.2">
      <c r="C26" s="29" t="s">
        <v>50</v>
      </c>
      <c r="D26" s="16">
        <f>$I$4-$D$20-$E$11-$E$12-$E$13-$E$14</f>
        <v>0</v>
      </c>
      <c r="E26" s="16">
        <f>$I$4-$E$20-$E$11-$E$12-$E$13-$E$14</f>
        <v>0</v>
      </c>
      <c r="G26" t="s">
        <v>63</v>
      </c>
      <c r="H26" s="2">
        <f>$H$25*$I$14</f>
        <v>0</v>
      </c>
    </row>
    <row r="27" spans="3:14" ht="34" x14ac:dyDescent="0.2">
      <c r="C27" s="29" t="s">
        <v>51</v>
      </c>
      <c r="D27" s="16">
        <f>D26*12</f>
        <v>0</v>
      </c>
      <c r="E27" s="16">
        <f>E26*12</f>
        <v>0</v>
      </c>
      <c r="G27" t="s">
        <v>64</v>
      </c>
      <c r="H27" s="2">
        <f>$H$26-$D$4-$D$7-$D$5</f>
        <v>0</v>
      </c>
      <c r="I27" s="14" t="e">
        <f>$H$27/$H$26</f>
        <v>#DIV/0!</v>
      </c>
      <c r="K27" s="32"/>
      <c r="L27" s="33" t="s">
        <v>62</v>
      </c>
    </row>
    <row r="28" spans="3:14" x14ac:dyDescent="0.2">
      <c r="E28" s="1"/>
      <c r="F28" s="1"/>
    </row>
  </sheetData>
  <mergeCells count="6">
    <mergeCell ref="B11:B14"/>
    <mergeCell ref="C1:H2"/>
    <mergeCell ref="K1:N2"/>
    <mergeCell ref="B4:B10"/>
    <mergeCell ref="G4:G8"/>
    <mergeCell ref="K4:K8"/>
  </mergeCells>
  <conditionalFormatting sqref="D16">
    <cfRule type="cellIs" dxfId="13" priority="13" operator="greaterThan">
      <formula>7</formula>
    </cfRule>
  </conditionalFormatting>
  <conditionalFormatting sqref="D26">
    <cfRule type="cellIs" dxfId="12" priority="11" operator="lessThan">
      <formula>0</formula>
    </cfRule>
  </conditionalFormatting>
  <conditionalFormatting sqref="D22:E27">
    <cfRule type="cellIs" dxfId="11" priority="6" operator="greaterThan">
      <formula>0</formula>
    </cfRule>
    <cfRule type="cellIs" dxfId="10" priority="5" operator="lessThan">
      <formula>0</formula>
    </cfRule>
  </conditionalFormatting>
  <conditionalFormatting sqref="D16:F18">
    <cfRule type="cellIs" dxfId="9" priority="9" operator="lessThan">
      <formula>0.07</formula>
    </cfRule>
    <cfRule type="cellIs" dxfId="8" priority="10" operator="greaterThan">
      <formula>0.07</formula>
    </cfRule>
  </conditionalFormatting>
  <conditionalFormatting sqref="E26:E27">
    <cfRule type="cellIs" dxfId="7" priority="14" operator="lessThan">
      <formula>0</formula>
    </cfRule>
  </conditionalFormatting>
  <conditionalFormatting sqref="H27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K16">
    <cfRule type="cellIs" dxfId="4" priority="12" operator="greaterThan">
      <formula>7</formula>
    </cfRule>
  </conditionalFormatting>
  <conditionalFormatting sqref="K22:L24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K16:M18">
    <cfRule type="cellIs" dxfId="1" priority="7" operator="lessThan">
      <formula>0.07</formula>
    </cfRule>
    <cfRule type="cellIs" dxfId="0" priority="8" operator="greaterThan">
      <formula>0.07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B2C8C8-65A6-B54D-8989-2637AD03C05A}">
          <x14:formula1>
            <xm:f>Données!$E$6:$E$9</xm:f>
          </x14:formula1>
          <xm:sqref>F7</xm:sqref>
        </x14:dataValidation>
        <x14:dataValidation type="list" allowBlank="1" showInputMessage="1" showErrorMessage="1" xr:uid="{39967BF8-A8EC-784E-B25F-1D83AB88DC36}">
          <x14:formula1>
            <xm:f>Données!$C$6:$C$179</xm:f>
          </x14:formula1>
          <xm:sqref>I14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357E-2AC5-AC42-A37B-187DF24B32AD}">
  <sheetPr codeName="Feuil4"/>
  <dimension ref="B1:J179"/>
  <sheetViews>
    <sheetView zoomScale="75" workbookViewId="0">
      <selection activeCell="I21" sqref="I21"/>
    </sheetView>
  </sheetViews>
  <sheetFormatPr baseColWidth="10" defaultRowHeight="16" x14ac:dyDescent="0.2"/>
  <cols>
    <col min="3" max="3" width="20.1640625" style="6" bestFit="1" customWidth="1"/>
    <col min="5" max="5" width="30.5" bestFit="1" customWidth="1"/>
    <col min="8" max="8" width="14.83203125" bestFit="1" customWidth="1"/>
  </cols>
  <sheetData>
    <row r="1" spans="2:10" x14ac:dyDescent="0.2">
      <c r="B1" s="47" t="s">
        <v>18</v>
      </c>
      <c r="C1" s="47"/>
      <c r="D1" s="47"/>
    </row>
    <row r="2" spans="2:10" x14ac:dyDescent="0.2">
      <c r="B2" s="47"/>
      <c r="C2" s="47"/>
      <c r="D2" s="47"/>
    </row>
    <row r="5" spans="2:10" x14ac:dyDescent="0.2">
      <c r="C5" s="13" t="s">
        <v>11</v>
      </c>
      <c r="E5" s="8" t="s">
        <v>13</v>
      </c>
    </row>
    <row r="6" spans="2:10" x14ac:dyDescent="0.2">
      <c r="C6" s="6">
        <v>7</v>
      </c>
      <c r="E6" t="s">
        <v>16</v>
      </c>
      <c r="F6" s="2">
        <v>0</v>
      </c>
    </row>
    <row r="7" spans="2:10" x14ac:dyDescent="0.2">
      <c r="C7" s="6">
        <v>8</v>
      </c>
      <c r="E7" s="9" t="s">
        <v>14</v>
      </c>
      <c r="F7" s="10">
        <v>300</v>
      </c>
      <c r="H7" s="7"/>
      <c r="I7" s="3"/>
      <c r="J7" s="19"/>
    </row>
    <row r="8" spans="2:10" x14ac:dyDescent="0.2">
      <c r="C8" s="6">
        <v>9</v>
      </c>
      <c r="E8" s="9" t="s">
        <v>45</v>
      </c>
      <c r="F8" s="10">
        <v>600</v>
      </c>
      <c r="H8" s="7"/>
      <c r="I8" s="18"/>
      <c r="J8" s="20"/>
    </row>
    <row r="9" spans="2:10" x14ac:dyDescent="0.2">
      <c r="C9" s="6">
        <v>10</v>
      </c>
      <c r="E9" s="9" t="s">
        <v>17</v>
      </c>
      <c r="F9" s="11">
        <v>1000</v>
      </c>
      <c r="H9" s="2"/>
      <c r="I9" s="18"/>
      <c r="J9" s="21"/>
    </row>
    <row r="10" spans="2:10" x14ac:dyDescent="0.2">
      <c r="C10" s="6">
        <v>11</v>
      </c>
      <c r="H10" s="2"/>
      <c r="I10" s="18"/>
      <c r="J10" s="21"/>
    </row>
    <row r="11" spans="2:10" x14ac:dyDescent="0.2">
      <c r="C11" s="6">
        <v>12</v>
      </c>
    </row>
    <row r="12" spans="2:10" x14ac:dyDescent="0.2">
      <c r="C12" s="6">
        <v>13</v>
      </c>
      <c r="E12" s="12"/>
      <c r="G12" s="2"/>
    </row>
    <row r="13" spans="2:10" x14ac:dyDescent="0.2">
      <c r="C13" s="6">
        <v>14</v>
      </c>
      <c r="E13" t="s">
        <v>37</v>
      </c>
      <c r="G13" s="2"/>
    </row>
    <row r="14" spans="2:10" x14ac:dyDescent="0.2">
      <c r="C14" s="6">
        <v>15</v>
      </c>
      <c r="G14" s="2"/>
      <c r="H14" s="46"/>
      <c r="I14" s="46"/>
    </row>
    <row r="15" spans="2:10" x14ac:dyDescent="0.2">
      <c r="C15" s="6">
        <v>16</v>
      </c>
      <c r="E15" t="s">
        <v>22</v>
      </c>
      <c r="F15" s="2">
        <v>400</v>
      </c>
      <c r="G15" s="2"/>
      <c r="I15" s="2"/>
    </row>
    <row r="16" spans="2:10" x14ac:dyDescent="0.2">
      <c r="C16" s="6">
        <v>17</v>
      </c>
      <c r="E16" t="s">
        <v>23</v>
      </c>
      <c r="F16" s="2">
        <v>400</v>
      </c>
      <c r="I16" s="2"/>
    </row>
    <row r="17" spans="3:9" x14ac:dyDescent="0.2">
      <c r="C17" s="6">
        <v>18</v>
      </c>
      <c r="E17" t="s">
        <v>24</v>
      </c>
      <c r="F17" s="2">
        <v>90</v>
      </c>
      <c r="I17" s="2"/>
    </row>
    <row r="18" spans="3:9" x14ac:dyDescent="0.2">
      <c r="C18" s="6">
        <v>19</v>
      </c>
      <c r="E18" t="s">
        <v>25</v>
      </c>
      <c r="F18" s="2">
        <v>250</v>
      </c>
      <c r="H18" s="7"/>
    </row>
    <row r="19" spans="3:9" x14ac:dyDescent="0.2">
      <c r="C19" s="6">
        <v>20</v>
      </c>
      <c r="E19" t="s">
        <v>26</v>
      </c>
      <c r="F19" s="2">
        <v>350</v>
      </c>
    </row>
    <row r="20" spans="3:9" x14ac:dyDescent="0.2">
      <c r="C20" s="6">
        <v>21</v>
      </c>
      <c r="E20" t="s">
        <v>27</v>
      </c>
      <c r="F20" s="2">
        <v>350</v>
      </c>
    </row>
    <row r="21" spans="3:9" x14ac:dyDescent="0.2">
      <c r="C21" s="6">
        <v>22</v>
      </c>
      <c r="E21" t="s">
        <v>28</v>
      </c>
      <c r="F21" s="2">
        <v>90</v>
      </c>
    </row>
    <row r="22" spans="3:9" x14ac:dyDescent="0.2">
      <c r="C22" s="6">
        <v>23</v>
      </c>
      <c r="E22" t="s">
        <v>29</v>
      </c>
      <c r="F22" s="2">
        <v>400</v>
      </c>
    </row>
    <row r="23" spans="3:9" x14ac:dyDescent="0.2">
      <c r="C23" s="6">
        <v>24</v>
      </c>
      <c r="E23" t="s">
        <v>32</v>
      </c>
      <c r="F23" s="2">
        <v>150</v>
      </c>
    </row>
    <row r="24" spans="3:9" x14ac:dyDescent="0.2">
      <c r="C24" s="6">
        <v>25</v>
      </c>
      <c r="E24" t="s">
        <v>31</v>
      </c>
      <c r="F24" s="2">
        <v>80</v>
      </c>
    </row>
    <row r="25" spans="3:9" x14ac:dyDescent="0.2">
      <c r="C25" s="6">
        <v>26</v>
      </c>
      <c r="E25" t="s">
        <v>33</v>
      </c>
      <c r="F25" s="2">
        <v>300</v>
      </c>
    </row>
    <row r="26" spans="3:9" x14ac:dyDescent="0.2">
      <c r="C26" s="6">
        <v>27</v>
      </c>
      <c r="E26" t="s">
        <v>34</v>
      </c>
      <c r="F26" s="2">
        <v>400</v>
      </c>
    </row>
    <row r="27" spans="3:9" x14ac:dyDescent="0.2">
      <c r="C27" s="6">
        <v>28</v>
      </c>
      <c r="E27" t="s">
        <v>35</v>
      </c>
      <c r="F27" s="2">
        <v>100</v>
      </c>
    </row>
    <row r="28" spans="3:9" x14ac:dyDescent="0.2">
      <c r="C28" s="6">
        <v>29</v>
      </c>
      <c r="E28" t="s">
        <v>36</v>
      </c>
      <c r="F28" s="2">
        <v>80</v>
      </c>
    </row>
    <row r="29" spans="3:9" x14ac:dyDescent="0.2">
      <c r="C29" s="6">
        <v>30</v>
      </c>
    </row>
    <row r="30" spans="3:9" x14ac:dyDescent="0.2">
      <c r="C30" s="6">
        <v>31</v>
      </c>
      <c r="E30" t="s">
        <v>30</v>
      </c>
      <c r="F30" s="2">
        <f>SUM(F15:F28)</f>
        <v>3440</v>
      </c>
      <c r="H30" s="2"/>
    </row>
    <row r="31" spans="3:9" x14ac:dyDescent="0.2">
      <c r="C31" s="6">
        <v>32</v>
      </c>
      <c r="F31" s="2"/>
    </row>
    <row r="32" spans="3:9" x14ac:dyDescent="0.2">
      <c r="C32" s="6">
        <v>33</v>
      </c>
      <c r="F32" s="2"/>
    </row>
    <row r="33" spans="3:8" x14ac:dyDescent="0.2">
      <c r="C33" s="6">
        <v>34</v>
      </c>
      <c r="F33" s="2"/>
    </row>
    <row r="34" spans="3:8" x14ac:dyDescent="0.2">
      <c r="C34" s="6">
        <v>35</v>
      </c>
      <c r="F34" s="2"/>
      <c r="G34" s="2"/>
      <c r="H34" s="2"/>
    </row>
    <row r="35" spans="3:8" x14ac:dyDescent="0.2">
      <c r="C35" s="6">
        <v>36</v>
      </c>
      <c r="F35" s="2"/>
    </row>
    <row r="36" spans="3:8" x14ac:dyDescent="0.2">
      <c r="C36" s="6">
        <v>37</v>
      </c>
      <c r="F36" s="2"/>
    </row>
    <row r="37" spans="3:8" x14ac:dyDescent="0.2">
      <c r="C37" s="6">
        <v>38</v>
      </c>
    </row>
    <row r="38" spans="3:8" x14ac:dyDescent="0.2">
      <c r="C38" s="6">
        <v>39</v>
      </c>
      <c r="F38" s="2"/>
      <c r="H38" s="2"/>
    </row>
    <row r="39" spans="3:8" x14ac:dyDescent="0.2">
      <c r="C39" s="6">
        <v>40</v>
      </c>
      <c r="H39" s="2"/>
    </row>
    <row r="40" spans="3:8" x14ac:dyDescent="0.2">
      <c r="C40" s="6">
        <v>41</v>
      </c>
      <c r="H40" s="2"/>
    </row>
    <row r="41" spans="3:8" x14ac:dyDescent="0.2">
      <c r="C41" s="6">
        <v>42</v>
      </c>
    </row>
    <row r="42" spans="3:8" x14ac:dyDescent="0.2">
      <c r="C42" s="6">
        <v>43</v>
      </c>
    </row>
    <row r="43" spans="3:8" x14ac:dyDescent="0.2">
      <c r="C43" s="6">
        <v>44</v>
      </c>
    </row>
    <row r="44" spans="3:8" x14ac:dyDescent="0.2">
      <c r="C44" s="6">
        <v>45</v>
      </c>
    </row>
    <row r="45" spans="3:8" x14ac:dyDescent="0.2">
      <c r="C45" s="6">
        <v>46</v>
      </c>
    </row>
    <row r="46" spans="3:8" x14ac:dyDescent="0.2">
      <c r="C46" s="6">
        <v>47</v>
      </c>
    </row>
    <row r="47" spans="3:8" x14ac:dyDescent="0.2">
      <c r="C47" s="6">
        <v>48</v>
      </c>
    </row>
    <row r="48" spans="3:8" x14ac:dyDescent="0.2">
      <c r="C48" s="6">
        <v>49</v>
      </c>
    </row>
    <row r="49" spans="3:3" x14ac:dyDescent="0.2">
      <c r="C49" s="6">
        <v>50</v>
      </c>
    </row>
    <row r="50" spans="3:3" x14ac:dyDescent="0.2">
      <c r="C50" s="6">
        <v>51</v>
      </c>
    </row>
    <row r="51" spans="3:3" x14ac:dyDescent="0.2">
      <c r="C51" s="6">
        <v>52</v>
      </c>
    </row>
    <row r="52" spans="3:3" x14ac:dyDescent="0.2">
      <c r="C52" s="6">
        <v>53</v>
      </c>
    </row>
    <row r="53" spans="3:3" x14ac:dyDescent="0.2">
      <c r="C53" s="6">
        <v>54</v>
      </c>
    </row>
    <row r="54" spans="3:3" x14ac:dyDescent="0.2">
      <c r="C54" s="6">
        <v>55</v>
      </c>
    </row>
    <row r="55" spans="3:3" x14ac:dyDescent="0.2">
      <c r="C55" s="6">
        <v>56</v>
      </c>
    </row>
    <row r="56" spans="3:3" x14ac:dyDescent="0.2">
      <c r="C56" s="6">
        <v>57</v>
      </c>
    </row>
    <row r="57" spans="3:3" x14ac:dyDescent="0.2">
      <c r="C57" s="6">
        <v>58</v>
      </c>
    </row>
    <row r="58" spans="3:3" x14ac:dyDescent="0.2">
      <c r="C58" s="6">
        <v>59</v>
      </c>
    </row>
    <row r="59" spans="3:3" x14ac:dyDescent="0.2">
      <c r="C59" s="6">
        <v>60</v>
      </c>
    </row>
    <row r="60" spans="3:3" x14ac:dyDescent="0.2">
      <c r="C60" s="6">
        <v>61</v>
      </c>
    </row>
    <row r="61" spans="3:3" x14ac:dyDescent="0.2">
      <c r="C61" s="6">
        <v>62</v>
      </c>
    </row>
    <row r="62" spans="3:3" x14ac:dyDescent="0.2">
      <c r="C62" s="6">
        <v>63</v>
      </c>
    </row>
    <row r="63" spans="3:3" x14ac:dyDescent="0.2">
      <c r="C63" s="6">
        <v>64</v>
      </c>
    </row>
    <row r="64" spans="3:3" x14ac:dyDescent="0.2">
      <c r="C64" s="6">
        <v>65</v>
      </c>
    </row>
    <row r="65" spans="3:3" x14ac:dyDescent="0.2">
      <c r="C65" s="6">
        <v>66</v>
      </c>
    </row>
    <row r="66" spans="3:3" x14ac:dyDescent="0.2">
      <c r="C66" s="6">
        <v>67</v>
      </c>
    </row>
    <row r="67" spans="3:3" x14ac:dyDescent="0.2">
      <c r="C67" s="6">
        <v>68</v>
      </c>
    </row>
    <row r="68" spans="3:3" x14ac:dyDescent="0.2">
      <c r="C68" s="6">
        <v>69</v>
      </c>
    </row>
    <row r="69" spans="3:3" x14ac:dyDescent="0.2">
      <c r="C69" s="6">
        <v>70</v>
      </c>
    </row>
    <row r="70" spans="3:3" x14ac:dyDescent="0.2">
      <c r="C70" s="6">
        <v>71</v>
      </c>
    </row>
    <row r="71" spans="3:3" x14ac:dyDescent="0.2">
      <c r="C71" s="6">
        <v>72</v>
      </c>
    </row>
    <row r="72" spans="3:3" x14ac:dyDescent="0.2">
      <c r="C72" s="6">
        <v>73</v>
      </c>
    </row>
    <row r="73" spans="3:3" x14ac:dyDescent="0.2">
      <c r="C73" s="6">
        <v>74</v>
      </c>
    </row>
    <row r="74" spans="3:3" x14ac:dyDescent="0.2">
      <c r="C74" s="6">
        <v>75</v>
      </c>
    </row>
    <row r="75" spans="3:3" x14ac:dyDescent="0.2">
      <c r="C75" s="6">
        <v>76</v>
      </c>
    </row>
    <row r="76" spans="3:3" x14ac:dyDescent="0.2">
      <c r="C76" s="6">
        <v>77</v>
      </c>
    </row>
    <row r="77" spans="3:3" x14ac:dyDescent="0.2">
      <c r="C77" s="6">
        <v>78</v>
      </c>
    </row>
    <row r="78" spans="3:3" x14ac:dyDescent="0.2">
      <c r="C78" s="6">
        <v>79</v>
      </c>
    </row>
    <row r="79" spans="3:3" x14ac:dyDescent="0.2">
      <c r="C79" s="6">
        <v>80</v>
      </c>
    </row>
    <row r="80" spans="3:3" x14ac:dyDescent="0.2">
      <c r="C80" s="6">
        <v>81</v>
      </c>
    </row>
    <row r="81" spans="3:3" x14ac:dyDescent="0.2">
      <c r="C81" s="6">
        <v>82</v>
      </c>
    </row>
    <row r="82" spans="3:3" x14ac:dyDescent="0.2">
      <c r="C82" s="6">
        <v>83</v>
      </c>
    </row>
    <row r="83" spans="3:3" x14ac:dyDescent="0.2">
      <c r="C83" s="6">
        <v>84</v>
      </c>
    </row>
    <row r="84" spans="3:3" x14ac:dyDescent="0.2">
      <c r="C84" s="6">
        <v>85</v>
      </c>
    </row>
    <row r="85" spans="3:3" x14ac:dyDescent="0.2">
      <c r="C85" s="6">
        <v>86</v>
      </c>
    </row>
    <row r="86" spans="3:3" x14ac:dyDescent="0.2">
      <c r="C86" s="6">
        <v>87</v>
      </c>
    </row>
    <row r="87" spans="3:3" x14ac:dyDescent="0.2">
      <c r="C87" s="6">
        <v>88</v>
      </c>
    </row>
    <row r="88" spans="3:3" x14ac:dyDescent="0.2">
      <c r="C88" s="6">
        <v>89</v>
      </c>
    </row>
    <row r="89" spans="3:3" x14ac:dyDescent="0.2">
      <c r="C89" s="6">
        <v>90</v>
      </c>
    </row>
    <row r="90" spans="3:3" x14ac:dyDescent="0.2">
      <c r="C90" s="6">
        <v>91</v>
      </c>
    </row>
    <row r="91" spans="3:3" x14ac:dyDescent="0.2">
      <c r="C91" s="6">
        <v>92</v>
      </c>
    </row>
    <row r="92" spans="3:3" x14ac:dyDescent="0.2">
      <c r="C92" s="6">
        <v>93</v>
      </c>
    </row>
    <row r="93" spans="3:3" x14ac:dyDescent="0.2">
      <c r="C93" s="6">
        <v>94</v>
      </c>
    </row>
    <row r="94" spans="3:3" x14ac:dyDescent="0.2">
      <c r="C94" s="6">
        <v>95</v>
      </c>
    </row>
    <row r="95" spans="3:3" x14ac:dyDescent="0.2">
      <c r="C95" s="6">
        <v>96</v>
      </c>
    </row>
    <row r="96" spans="3:3" x14ac:dyDescent="0.2">
      <c r="C96" s="6">
        <v>97</v>
      </c>
    </row>
    <row r="97" spans="3:3" x14ac:dyDescent="0.2">
      <c r="C97" s="6">
        <v>98</v>
      </c>
    </row>
    <row r="98" spans="3:3" x14ac:dyDescent="0.2">
      <c r="C98" s="6">
        <v>99</v>
      </c>
    </row>
    <row r="99" spans="3:3" x14ac:dyDescent="0.2">
      <c r="C99" s="6">
        <v>100</v>
      </c>
    </row>
    <row r="100" spans="3:3" x14ac:dyDescent="0.2">
      <c r="C100" s="6">
        <v>101</v>
      </c>
    </row>
    <row r="101" spans="3:3" x14ac:dyDescent="0.2">
      <c r="C101" s="6">
        <v>102</v>
      </c>
    </row>
    <row r="102" spans="3:3" x14ac:dyDescent="0.2">
      <c r="C102" s="6">
        <v>103</v>
      </c>
    </row>
    <row r="103" spans="3:3" x14ac:dyDescent="0.2">
      <c r="C103" s="6">
        <v>104</v>
      </c>
    </row>
    <row r="104" spans="3:3" x14ac:dyDescent="0.2">
      <c r="C104" s="6">
        <v>105</v>
      </c>
    </row>
    <row r="105" spans="3:3" x14ac:dyDescent="0.2">
      <c r="C105" s="6">
        <v>106</v>
      </c>
    </row>
    <row r="106" spans="3:3" x14ac:dyDescent="0.2">
      <c r="C106" s="6">
        <v>107</v>
      </c>
    </row>
    <row r="107" spans="3:3" x14ac:dyDescent="0.2">
      <c r="C107" s="6">
        <v>108</v>
      </c>
    </row>
    <row r="108" spans="3:3" x14ac:dyDescent="0.2">
      <c r="C108" s="6">
        <v>109</v>
      </c>
    </row>
    <row r="109" spans="3:3" x14ac:dyDescent="0.2">
      <c r="C109" s="6">
        <v>110</v>
      </c>
    </row>
    <row r="110" spans="3:3" x14ac:dyDescent="0.2">
      <c r="C110" s="6">
        <v>111</v>
      </c>
    </row>
    <row r="111" spans="3:3" x14ac:dyDescent="0.2">
      <c r="C111" s="6">
        <v>112</v>
      </c>
    </row>
    <row r="112" spans="3:3" x14ac:dyDescent="0.2">
      <c r="C112" s="6">
        <v>113</v>
      </c>
    </row>
    <row r="113" spans="3:3" x14ac:dyDescent="0.2">
      <c r="C113" s="6">
        <v>114</v>
      </c>
    </row>
    <row r="114" spans="3:3" x14ac:dyDescent="0.2">
      <c r="C114" s="6">
        <v>115</v>
      </c>
    </row>
    <row r="115" spans="3:3" x14ac:dyDescent="0.2">
      <c r="C115" s="6">
        <v>116</v>
      </c>
    </row>
    <row r="116" spans="3:3" x14ac:dyDescent="0.2">
      <c r="C116" s="6">
        <v>117</v>
      </c>
    </row>
    <row r="117" spans="3:3" x14ac:dyDescent="0.2">
      <c r="C117" s="6">
        <v>118</v>
      </c>
    </row>
    <row r="118" spans="3:3" x14ac:dyDescent="0.2">
      <c r="C118" s="6">
        <v>119</v>
      </c>
    </row>
    <row r="119" spans="3:3" x14ac:dyDescent="0.2">
      <c r="C119" s="6">
        <v>120</v>
      </c>
    </row>
    <row r="120" spans="3:3" x14ac:dyDescent="0.2">
      <c r="C120" s="6">
        <v>121</v>
      </c>
    </row>
    <row r="121" spans="3:3" x14ac:dyDescent="0.2">
      <c r="C121" s="6">
        <v>122</v>
      </c>
    </row>
    <row r="122" spans="3:3" x14ac:dyDescent="0.2">
      <c r="C122" s="6">
        <v>123</v>
      </c>
    </row>
    <row r="123" spans="3:3" x14ac:dyDescent="0.2">
      <c r="C123" s="6">
        <v>124</v>
      </c>
    </row>
    <row r="124" spans="3:3" x14ac:dyDescent="0.2">
      <c r="C124" s="6">
        <v>125</v>
      </c>
    </row>
    <row r="125" spans="3:3" x14ac:dyDescent="0.2">
      <c r="C125" s="6">
        <v>126</v>
      </c>
    </row>
    <row r="126" spans="3:3" x14ac:dyDescent="0.2">
      <c r="C126" s="6">
        <v>127</v>
      </c>
    </row>
    <row r="127" spans="3:3" x14ac:dyDescent="0.2">
      <c r="C127" s="6">
        <v>128</v>
      </c>
    </row>
    <row r="128" spans="3:3" x14ac:dyDescent="0.2">
      <c r="C128" s="6">
        <v>129</v>
      </c>
    </row>
    <row r="129" spans="3:3" x14ac:dyDescent="0.2">
      <c r="C129" s="6">
        <v>130</v>
      </c>
    </row>
    <row r="130" spans="3:3" x14ac:dyDescent="0.2">
      <c r="C130" s="6">
        <v>131</v>
      </c>
    </row>
    <row r="131" spans="3:3" x14ac:dyDescent="0.2">
      <c r="C131" s="6">
        <v>132</v>
      </c>
    </row>
    <row r="132" spans="3:3" x14ac:dyDescent="0.2">
      <c r="C132" s="6">
        <v>133</v>
      </c>
    </row>
    <row r="133" spans="3:3" x14ac:dyDescent="0.2">
      <c r="C133" s="6">
        <v>134</v>
      </c>
    </row>
    <row r="134" spans="3:3" x14ac:dyDescent="0.2">
      <c r="C134" s="6">
        <v>135</v>
      </c>
    </row>
    <row r="135" spans="3:3" x14ac:dyDescent="0.2">
      <c r="C135" s="6">
        <v>136</v>
      </c>
    </row>
    <row r="136" spans="3:3" x14ac:dyDescent="0.2">
      <c r="C136" s="6">
        <v>137</v>
      </c>
    </row>
    <row r="137" spans="3:3" x14ac:dyDescent="0.2">
      <c r="C137" s="6">
        <v>138</v>
      </c>
    </row>
    <row r="138" spans="3:3" x14ac:dyDescent="0.2">
      <c r="C138" s="6">
        <v>139</v>
      </c>
    </row>
    <row r="139" spans="3:3" x14ac:dyDescent="0.2">
      <c r="C139" s="6">
        <v>140</v>
      </c>
    </row>
    <row r="140" spans="3:3" x14ac:dyDescent="0.2">
      <c r="C140" s="6">
        <v>141</v>
      </c>
    </row>
    <row r="141" spans="3:3" x14ac:dyDescent="0.2">
      <c r="C141" s="6">
        <v>142</v>
      </c>
    </row>
    <row r="142" spans="3:3" x14ac:dyDescent="0.2">
      <c r="C142" s="6">
        <v>143</v>
      </c>
    </row>
    <row r="143" spans="3:3" x14ac:dyDescent="0.2">
      <c r="C143" s="6">
        <v>144</v>
      </c>
    </row>
    <row r="144" spans="3:3" x14ac:dyDescent="0.2">
      <c r="C144" s="6">
        <v>145</v>
      </c>
    </row>
    <row r="145" spans="3:3" x14ac:dyDescent="0.2">
      <c r="C145" s="6">
        <v>146</v>
      </c>
    </row>
    <row r="146" spans="3:3" x14ac:dyDescent="0.2">
      <c r="C146" s="6">
        <v>147</v>
      </c>
    </row>
    <row r="147" spans="3:3" x14ac:dyDescent="0.2">
      <c r="C147" s="6">
        <v>148</v>
      </c>
    </row>
    <row r="148" spans="3:3" x14ac:dyDescent="0.2">
      <c r="C148" s="6">
        <v>149</v>
      </c>
    </row>
    <row r="149" spans="3:3" x14ac:dyDescent="0.2">
      <c r="C149" s="6">
        <v>150</v>
      </c>
    </row>
    <row r="150" spans="3:3" x14ac:dyDescent="0.2">
      <c r="C150" s="6">
        <v>151</v>
      </c>
    </row>
    <row r="151" spans="3:3" x14ac:dyDescent="0.2">
      <c r="C151" s="6">
        <v>152</v>
      </c>
    </row>
    <row r="152" spans="3:3" x14ac:dyDescent="0.2">
      <c r="C152" s="6">
        <v>153</v>
      </c>
    </row>
    <row r="153" spans="3:3" x14ac:dyDescent="0.2">
      <c r="C153" s="6">
        <v>154</v>
      </c>
    </row>
    <row r="154" spans="3:3" x14ac:dyDescent="0.2">
      <c r="C154" s="6">
        <v>155</v>
      </c>
    </row>
    <row r="155" spans="3:3" x14ac:dyDescent="0.2">
      <c r="C155" s="6">
        <v>156</v>
      </c>
    </row>
    <row r="156" spans="3:3" x14ac:dyDescent="0.2">
      <c r="C156" s="6">
        <v>157</v>
      </c>
    </row>
    <row r="157" spans="3:3" x14ac:dyDescent="0.2">
      <c r="C157" s="6">
        <v>158</v>
      </c>
    </row>
    <row r="158" spans="3:3" x14ac:dyDescent="0.2">
      <c r="C158" s="6">
        <v>159</v>
      </c>
    </row>
    <row r="159" spans="3:3" x14ac:dyDescent="0.2">
      <c r="C159" s="6">
        <v>160</v>
      </c>
    </row>
    <row r="160" spans="3:3" x14ac:dyDescent="0.2">
      <c r="C160" s="6">
        <v>161</v>
      </c>
    </row>
    <row r="161" spans="3:3" x14ac:dyDescent="0.2">
      <c r="C161" s="6">
        <v>162</v>
      </c>
    </row>
    <row r="162" spans="3:3" x14ac:dyDescent="0.2">
      <c r="C162" s="6">
        <v>163</v>
      </c>
    </row>
    <row r="163" spans="3:3" x14ac:dyDescent="0.2">
      <c r="C163" s="6">
        <v>164</v>
      </c>
    </row>
    <row r="164" spans="3:3" x14ac:dyDescent="0.2">
      <c r="C164" s="6">
        <v>165</v>
      </c>
    </row>
    <row r="165" spans="3:3" x14ac:dyDescent="0.2">
      <c r="C165" s="6">
        <v>166</v>
      </c>
    </row>
    <row r="166" spans="3:3" x14ac:dyDescent="0.2">
      <c r="C166" s="6">
        <v>167</v>
      </c>
    </row>
    <row r="167" spans="3:3" x14ac:dyDescent="0.2">
      <c r="C167" s="6">
        <v>168</v>
      </c>
    </row>
    <row r="168" spans="3:3" x14ac:dyDescent="0.2">
      <c r="C168" s="6">
        <v>169</v>
      </c>
    </row>
    <row r="169" spans="3:3" x14ac:dyDescent="0.2">
      <c r="C169" s="6">
        <v>170</v>
      </c>
    </row>
    <row r="170" spans="3:3" x14ac:dyDescent="0.2">
      <c r="C170" s="6">
        <v>171</v>
      </c>
    </row>
    <row r="171" spans="3:3" x14ac:dyDescent="0.2">
      <c r="C171" s="6">
        <v>172</v>
      </c>
    </row>
    <row r="172" spans="3:3" x14ac:dyDescent="0.2">
      <c r="C172" s="6">
        <v>173</v>
      </c>
    </row>
    <row r="173" spans="3:3" x14ac:dyDescent="0.2">
      <c r="C173" s="6">
        <v>174</v>
      </c>
    </row>
    <row r="174" spans="3:3" x14ac:dyDescent="0.2">
      <c r="C174" s="6">
        <v>175</v>
      </c>
    </row>
    <row r="175" spans="3:3" x14ac:dyDescent="0.2">
      <c r="C175" s="6">
        <v>176</v>
      </c>
    </row>
    <row r="176" spans="3:3" x14ac:dyDescent="0.2">
      <c r="C176" s="6">
        <v>177</v>
      </c>
    </row>
    <row r="177" spans="3:3" x14ac:dyDescent="0.2">
      <c r="C177" s="6">
        <v>178</v>
      </c>
    </row>
    <row r="178" spans="3:3" x14ac:dyDescent="0.2">
      <c r="C178" s="6">
        <v>179</v>
      </c>
    </row>
    <row r="179" spans="3:3" x14ac:dyDescent="0.2">
      <c r="C179" s="6">
        <v>180</v>
      </c>
    </row>
  </sheetData>
  <mergeCells count="2">
    <mergeCell ref="H14:I14"/>
    <mergeCell ref="B1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Estimation 1</vt:lpstr>
      <vt:lpstr>Estimation 2</vt:lpstr>
      <vt:lpstr>Estimation 3</vt:lpstr>
      <vt:lpstr>Estimation 4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2022-07-21T15:15:38Z</dcterms:created>
  <dcterms:modified xsi:type="dcterms:W3CDTF">2024-01-05T16:59:07Z</dcterms:modified>
</cp:coreProperties>
</file>